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555" activeTab="1"/>
  </bookViews>
  <sheets>
    <sheet name="Contents" sheetId="1" r:id="rId1"/>
    <sheet name="Subject 2" sheetId="2" r:id="rId2"/>
  </sheets>
  <definedNames/>
  <calcPr fullCalcOnLoad="1"/>
</workbook>
</file>

<file path=xl/sharedStrings.xml><?xml version="1.0" encoding="utf-8"?>
<sst xmlns="http://schemas.openxmlformats.org/spreadsheetml/2006/main" count="291" uniqueCount="100">
  <si>
    <t>intersection</t>
  </si>
  <si>
    <t>17:20:39 ~17:24:09 use cell phone</t>
  </si>
  <si>
    <t>power down</t>
  </si>
  <si>
    <t>sign on right</t>
  </si>
  <si>
    <t>curve</t>
  </si>
  <si>
    <t>overpass</t>
  </si>
  <si>
    <t>exit</t>
  </si>
  <si>
    <t>vehicle joining the road</t>
  </si>
  <si>
    <t>intersection (db ck)</t>
  </si>
  <si>
    <t>vehicle ahead</t>
  </si>
  <si>
    <t>sign</t>
  </si>
  <si>
    <t xml:space="preserve">This workbook is provided to you to share data reported in: </t>
  </si>
  <si>
    <r>
      <t>Recording and automated analysis of naturalistic bioptic driving</t>
    </r>
    <r>
      <rPr>
        <sz val="10"/>
        <rFont val="Arial"/>
        <family val="0"/>
      </rPr>
      <t xml:space="preserve">
Gang Luo, Eli Peli</t>
    </r>
  </si>
  <si>
    <r>
      <t>Submitted to</t>
    </r>
    <r>
      <rPr>
        <sz val="10"/>
        <rFont val="Arial"/>
        <family val="0"/>
      </rPr>
      <t>: Ophthalmic and Physiological Optics, 2011</t>
    </r>
  </si>
  <si>
    <t>#sign on right</t>
  </si>
  <si>
    <t>vehicle joining</t>
  </si>
  <si>
    <t>close watch vehicle beside</t>
  </si>
  <si>
    <t>vehicle passed</t>
  </si>
  <si>
    <t>% of total</t>
  </si>
  <si>
    <t>Date</t>
  </si>
  <si>
    <t>Trip start &amp; end times
(hh:mm:ss)</t>
  </si>
  <si>
    <t>Interval between looks</t>
  </si>
  <si>
    <t>Day 1 - on unfamiliar roads</t>
  </si>
  <si>
    <t>Day 2 - on local familiar roads</t>
  </si>
  <si>
    <t>Day 4 - on local familiar roads</t>
  </si>
  <si>
    <t>Day 5 - on local familiar roads</t>
  </si>
  <si>
    <t>Vehicle =</t>
  </si>
  <si>
    <t>Day 1 - Drive 1</t>
  </si>
  <si>
    <t>Day 1 - Drive 2</t>
  </si>
  <si>
    <t>Drive 1</t>
  </si>
  <si>
    <t>Drive 2</t>
  </si>
  <si>
    <t>Uses/drive</t>
  </si>
  <si>
    <t>Totals Day 1</t>
  </si>
  <si>
    <t>Time/drive</t>
  </si>
  <si>
    <t>Drive 3</t>
  </si>
  <si>
    <t>Totals Day 2</t>
  </si>
  <si>
    <t>Day 2 - Drive 1</t>
  </si>
  <si>
    <t>Day 2 - Drive 2</t>
  </si>
  <si>
    <t>Day 2 - Drive 3</t>
  </si>
  <si>
    <t>Day 4 - Drive 1</t>
  </si>
  <si>
    <t>Day 3 - Drive 1</t>
  </si>
  <si>
    <t>Day 5 - Drive 1</t>
  </si>
  <si>
    <t>Day 4 - Drive 2</t>
  </si>
  <si>
    <t>Day 4 - Drive 3</t>
  </si>
  <si>
    <t>Day 4 - Drive 4</t>
  </si>
  <si>
    <t>Day 4 - Drive 5</t>
  </si>
  <si>
    <t>Day 4 - Drive 6</t>
  </si>
  <si>
    <t>Day 3 - Drive 2</t>
  </si>
  <si>
    <t>Day 3 - Drive 3</t>
  </si>
  <si>
    <t>Day 3 - Drive 4</t>
  </si>
  <si>
    <t>Totals Day 5</t>
  </si>
  <si>
    <t>Drive 4</t>
  </si>
  <si>
    <t>Drive 5</t>
  </si>
  <si>
    <t>Drive 6</t>
  </si>
  <si>
    <t>Frequency of use</t>
  </si>
  <si>
    <t>Day 1 - total events</t>
  </si>
  <si>
    <t>Day 5 - total events</t>
  </si>
  <si>
    <t>Day 4 - total events</t>
  </si>
  <si>
    <t>Day 2 - total events</t>
  </si>
  <si>
    <t>Day 3 - total events</t>
  </si>
  <si>
    <t>Totals Day 3</t>
  </si>
  <si>
    <t>Totals Day 4</t>
  </si>
  <si>
    <t>Time of bioptic use
(hh:mm:ss)</t>
  </si>
  <si>
    <t>Total Number of  Looks 
for the day</t>
  </si>
  <si>
    <t>Recording and automated analysis of naturalistic bioptic driving</t>
  </si>
  <si>
    <t>Day 1 events</t>
  </si>
  <si>
    <t>Day 2 events</t>
  </si>
  <si>
    <t>Day 3 events</t>
  </si>
  <si>
    <t>Day 4 events</t>
  </si>
  <si>
    <t xml:space="preserve">Events
Reason for Look
</t>
  </si>
  <si>
    <t>Events
Reason for Look</t>
  </si>
  <si>
    <t>start call</t>
  </si>
  <si>
    <t>end call</t>
  </si>
  <si>
    <t>Interval between looks
(hh:mm:ss)</t>
  </si>
  <si>
    <t>% time used phone on drive 4, day 3</t>
  </si>
  <si>
    <t>jogger on right*</t>
  </si>
  <si>
    <t>Total types of events =</t>
  </si>
  <si>
    <t>Events</t>
  </si>
  <si>
    <t>Total uses =</t>
  </si>
  <si>
    <t>Total time (mm:ss) =</t>
  </si>
  <si>
    <t>Total # drives =</t>
  </si>
  <si>
    <t>Mean of frequency =</t>
  </si>
  <si>
    <t>SD of frequency =</t>
  </si>
  <si>
    <t>Sign =</t>
  </si>
  <si>
    <t>Used cell phone three times during drive 4</t>
  </si>
  <si>
    <t>total call</t>
  </si>
  <si>
    <t>Minutes per use (mm:ss) =</t>
  </si>
  <si>
    <r>
      <t>The</t>
    </r>
    <r>
      <rPr>
        <b/>
        <i/>
        <sz val="10"/>
        <rFont val="Arial"/>
        <family val="2"/>
      </rPr>
      <t xml:space="preserve"> Subject 2</t>
    </r>
    <r>
      <rPr>
        <sz val="10"/>
        <rFont val="Arial"/>
        <family val="0"/>
      </rPr>
      <t xml:space="preserve"> worksheet provides the data collected by an analog video recording system over a 5-day period for subject 2. Subject 2 is a bioptic driver with 17 years of driving experience. His visual acuity is 20/50, 20/25 with his bioptic.</t>
    </r>
  </si>
  <si>
    <t>Day 3 - on local familiar roads</t>
  </si>
  <si>
    <t>*jogger not included in event categories</t>
  </si>
  <si>
    <t>Event categories</t>
  </si>
  <si>
    <t>All drives :</t>
  </si>
  <si>
    <t>% Drive time using bioptic =</t>
  </si>
  <si>
    <t>Average interval of bioptic uses during cell phone call</t>
  </si>
  <si>
    <t>Figure 1</t>
  </si>
  <si>
    <t>Average interval between uses
(hh:mm:ss)</t>
  </si>
  <si>
    <t>Frequency of use within intervals</t>
  </si>
  <si>
    <t>Frequency of use
(hh:mm:ss)</t>
  </si>
  <si>
    <t>Intersection, curve etc =</t>
  </si>
  <si>
    <t>assuming each use takes 1 sec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</si>
</sst>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/mm/ss"/>
    <numFmt numFmtId="165" formatCode="hh\.mm\.ss"/>
    <numFmt numFmtId="166" formatCode="0.00000"/>
    <numFmt numFmtId="167" formatCode="0.0000"/>
    <numFmt numFmtId="168" formatCode="0.000"/>
    <numFmt numFmtId="169" formatCode="[$-409]h:mm:ss\ AM/PM"/>
    <numFmt numFmtId="170" formatCode="h:mm:ss;@"/>
    <numFmt numFmtId="171" formatCode="0.000000"/>
    <numFmt numFmtId="172" formatCode="0.0%"/>
    <numFmt numFmtId="173" formatCode="[$-409]dddd\,\ mmmm\ dd\,\ yyyy"/>
    <numFmt numFmtId="174" formatCode="[m]:ss"/>
    <numFmt numFmtId="175" formatCode="0.0"/>
    <numFmt numFmtId="176" formatCode="0.0000000"/>
    <numFmt numFmtId="177" formatCode="0.00000000000000%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15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15" fontId="0" fillId="0" borderId="0" xfId="0" applyNumberFormat="1" applyAlignment="1">
      <alignment horizontal="center"/>
    </xf>
    <xf numFmtId="21" fontId="0" fillId="0" borderId="11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9" borderId="0" xfId="0" applyFill="1" applyAlignment="1">
      <alignment/>
    </xf>
    <xf numFmtId="0" fontId="0" fillId="15" borderId="15" xfId="0" applyFill="1" applyBorder="1" applyAlignment="1">
      <alignment horizontal="center"/>
    </xf>
    <xf numFmtId="21" fontId="0" fillId="15" borderId="16" xfId="0" applyNumberFormat="1" applyFill="1" applyBorder="1" applyAlignment="1">
      <alignment horizontal="center"/>
    </xf>
    <xf numFmtId="0" fontId="1" fillId="15" borderId="17" xfId="0" applyFont="1" applyFill="1" applyBorder="1" applyAlignment="1">
      <alignment horizontal="center" vertical="center" wrapText="1"/>
    </xf>
    <xf numFmtId="0" fontId="0" fillId="15" borderId="16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21" fontId="0" fillId="8" borderId="16" xfId="0" applyNumberFormat="1" applyFill="1" applyBorder="1" applyAlignment="1">
      <alignment horizontal="center"/>
    </xf>
    <xf numFmtId="0" fontId="0" fillId="8" borderId="15" xfId="0" applyFill="1" applyBorder="1" applyAlignment="1">
      <alignment/>
    </xf>
    <xf numFmtId="21" fontId="0" fillId="8" borderId="16" xfId="0" applyNumberFormat="1" applyFill="1" applyBorder="1" applyAlignment="1">
      <alignment/>
    </xf>
    <xf numFmtId="0" fontId="1" fillId="8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1" fontId="0" fillId="15" borderId="18" xfId="0" applyNumberFormat="1" applyFont="1" applyFill="1" applyBorder="1" applyAlignment="1">
      <alignment horizontal="center"/>
    </xf>
    <xf numFmtId="21" fontId="0" fillId="15" borderId="19" xfId="0" applyNumberFormat="1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8" borderId="19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21" fontId="0" fillId="9" borderId="0" xfId="0" applyNumberFormat="1" applyFill="1" applyAlignment="1">
      <alignment horizontal="center"/>
    </xf>
    <xf numFmtId="0" fontId="0" fillId="0" borderId="0" xfId="0" applyFont="1" applyAlignment="1">
      <alignment vertical="center" wrapText="1"/>
    </xf>
    <xf numFmtId="0" fontId="1" fillId="15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1" fillId="11" borderId="17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15" borderId="21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1" fillId="9" borderId="10" xfId="0" applyFont="1" applyFill="1" applyBorder="1" applyAlignment="1">
      <alignment horizontal="center" vertical="center" wrapText="1"/>
    </xf>
    <xf numFmtId="21" fontId="0" fillId="0" borderId="18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9" fontId="0" fillId="9" borderId="14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14" borderId="18" xfId="0" applyFill="1" applyBorder="1" applyAlignment="1">
      <alignment/>
    </xf>
    <xf numFmtId="0" fontId="0" fillId="14" borderId="0" xfId="0" applyFill="1" applyBorder="1" applyAlignment="1">
      <alignment/>
    </xf>
    <xf numFmtId="0" fontId="0" fillId="14" borderId="0" xfId="0" applyFont="1" applyFill="1" applyBorder="1" applyAlignment="1">
      <alignment horizontal="right"/>
    </xf>
    <xf numFmtId="0" fontId="0" fillId="14" borderId="0" xfId="0" applyFill="1" applyBorder="1" applyAlignment="1">
      <alignment horizontal="left"/>
    </xf>
    <xf numFmtId="0" fontId="0" fillId="14" borderId="13" xfId="0" applyFill="1" applyBorder="1" applyAlignment="1">
      <alignment horizontal="right"/>
    </xf>
    <xf numFmtId="0" fontId="0" fillId="14" borderId="13" xfId="0" applyFill="1" applyBorder="1" applyAlignment="1">
      <alignment horizontal="left"/>
    </xf>
    <xf numFmtId="1" fontId="0" fillId="14" borderId="21" xfId="0" applyNumberFormat="1" applyFill="1" applyBorder="1" applyAlignment="1">
      <alignment horizontal="center"/>
    </xf>
    <xf numFmtId="174" fontId="0" fillId="14" borderId="12" xfId="0" applyNumberFormat="1" applyFill="1" applyBorder="1" applyAlignment="1">
      <alignment horizontal="center"/>
    </xf>
    <xf numFmtId="21" fontId="0" fillId="14" borderId="21" xfId="0" applyNumberFormat="1" applyFill="1" applyBorder="1" applyAlignment="1">
      <alignment horizontal="center"/>
    </xf>
    <xf numFmtId="21" fontId="0" fillId="14" borderId="14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1" fillId="14" borderId="22" xfId="0" applyFont="1" applyFill="1" applyBorder="1" applyAlignment="1">
      <alignment/>
    </xf>
    <xf numFmtId="0" fontId="1" fillId="14" borderId="11" xfId="0" applyFont="1" applyFill="1" applyBorder="1" applyAlignment="1">
      <alignment horizontal="right"/>
    </xf>
    <xf numFmtId="0" fontId="1" fillId="14" borderId="19" xfId="0" applyFont="1" applyFill="1" applyBorder="1" applyAlignment="1">
      <alignment/>
    </xf>
    <xf numFmtId="0" fontId="1" fillId="14" borderId="13" xfId="0" applyFont="1" applyFill="1" applyBorder="1" applyAlignment="1">
      <alignment horizontal="right"/>
    </xf>
    <xf numFmtId="9" fontId="0" fillId="14" borderId="0" xfId="0" applyNumberFormat="1" applyFill="1" applyBorder="1" applyAlignment="1">
      <alignment horizontal="center"/>
    </xf>
    <xf numFmtId="9" fontId="0" fillId="14" borderId="0" xfId="0" applyNumberFormat="1" applyFill="1" applyBorder="1" applyAlignment="1">
      <alignment/>
    </xf>
    <xf numFmtId="172" fontId="0" fillId="14" borderId="0" xfId="0" applyNumberFormat="1" applyFill="1" applyBorder="1" applyAlignment="1">
      <alignment horizontal="center"/>
    </xf>
    <xf numFmtId="172" fontId="0" fillId="14" borderId="13" xfId="0" applyNumberFormat="1" applyFill="1" applyBorder="1" applyAlignment="1">
      <alignment horizontal="center"/>
    </xf>
    <xf numFmtId="0" fontId="1" fillId="15" borderId="22" xfId="0" applyFont="1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0" borderId="18" xfId="0" applyFill="1" applyBorder="1" applyAlignment="1">
      <alignment horizontal="right"/>
    </xf>
    <xf numFmtId="0" fontId="0" fillId="5" borderId="18" xfId="0" applyFill="1" applyBorder="1" applyAlignment="1">
      <alignment horizontal="right"/>
    </xf>
    <xf numFmtId="0" fontId="1" fillId="15" borderId="19" xfId="0" applyFont="1" applyFill="1" applyBorder="1" applyAlignment="1">
      <alignment horizontal="right"/>
    </xf>
    <xf numFmtId="0" fontId="0" fillId="15" borderId="14" xfId="0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1" fillId="8" borderId="19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right"/>
    </xf>
    <xf numFmtId="0" fontId="0" fillId="8" borderId="14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right"/>
    </xf>
    <xf numFmtId="0" fontId="0" fillId="10" borderId="18" xfId="0" applyFill="1" applyBorder="1" applyAlignment="1">
      <alignment/>
    </xf>
    <xf numFmtId="0" fontId="0" fillId="5" borderId="18" xfId="0" applyFill="1" applyBorder="1" applyAlignment="1">
      <alignment/>
    </xf>
    <xf numFmtId="0" fontId="0" fillId="8" borderId="14" xfId="0" applyFill="1" applyBorder="1" applyAlignment="1">
      <alignment horizontal="center"/>
    </xf>
    <xf numFmtId="0" fontId="1" fillId="15" borderId="15" xfId="0" applyFont="1" applyFill="1" applyBorder="1" applyAlignment="1">
      <alignment horizontal="right"/>
    </xf>
    <xf numFmtId="0" fontId="1" fillId="14" borderId="15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46" fontId="0" fillId="0" borderId="0" xfId="0" applyNumberFormat="1" applyAlignment="1">
      <alignment/>
    </xf>
    <xf numFmtId="10" fontId="0" fillId="0" borderId="0" xfId="0" applyNumberFormat="1" applyAlignment="1">
      <alignment/>
    </xf>
    <xf numFmtId="17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14" borderId="12" xfId="0" applyFont="1" applyFill="1" applyBorder="1" applyAlignment="1">
      <alignment horizontal="center"/>
    </xf>
    <xf numFmtId="0" fontId="1" fillId="14" borderId="1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15" borderId="23" xfId="0" applyFill="1" applyBorder="1" applyAlignment="1">
      <alignment horizontal="center"/>
    </xf>
    <xf numFmtId="21" fontId="0" fillId="0" borderId="24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1" fontId="0" fillId="0" borderId="26" xfId="0" applyNumberFormat="1" applyBorder="1" applyAlignment="1">
      <alignment horizontal="center"/>
    </xf>
    <xf numFmtId="21" fontId="0" fillId="0" borderId="27" xfId="0" applyNumberForma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0" fontId="0" fillId="0" borderId="26" xfId="0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16" borderId="2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8" borderId="18" xfId="0" applyFont="1" applyFill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1" fillId="14" borderId="18" xfId="0" applyFont="1" applyFill="1" applyBorder="1" applyAlignment="1">
      <alignment horizontal="right"/>
    </xf>
    <xf numFmtId="0" fontId="1" fillId="14" borderId="0" xfId="0" applyFont="1" applyFill="1" applyBorder="1" applyAlignment="1">
      <alignment horizontal="right"/>
    </xf>
    <xf numFmtId="0" fontId="0" fillId="10" borderId="22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72" fontId="0" fillId="14" borderId="14" xfId="0" applyNumberForma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21" fontId="1" fillId="8" borderId="17" xfId="0" applyNumberFormat="1" applyFont="1" applyFill="1" applyBorder="1" applyAlignment="1">
      <alignment horizontal="center" vertical="center" wrapText="1"/>
    </xf>
    <xf numFmtId="21" fontId="1" fillId="8" borderId="27" xfId="0" applyNumberFormat="1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/>
    </xf>
    <xf numFmtId="0" fontId="1" fillId="15" borderId="22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21" fontId="1" fillId="15" borderId="17" xfId="0" applyNumberFormat="1" applyFont="1" applyFill="1" applyBorder="1" applyAlignment="1">
      <alignment horizontal="center" vertical="center" wrapText="1"/>
    </xf>
    <xf numFmtId="21" fontId="1" fillId="15" borderId="27" xfId="0" applyNumberFormat="1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" fillId="15" borderId="27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4" fillId="16" borderId="0" xfId="0" applyFont="1" applyFill="1" applyAlignment="1">
      <alignment horizontal="center" vertical="center" wrapText="1"/>
    </xf>
    <xf numFmtId="0" fontId="0" fillId="10" borderId="21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1" fillId="14" borderId="22" xfId="0" applyFont="1" applyFill="1" applyBorder="1" applyAlignment="1">
      <alignment horizontal="right"/>
    </xf>
    <xf numFmtId="0" fontId="1" fillId="14" borderId="11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14" borderId="19" xfId="0" applyFont="1" applyFill="1" applyBorder="1" applyAlignment="1">
      <alignment horizontal="right"/>
    </xf>
    <xf numFmtId="0" fontId="1" fillId="14" borderId="13" xfId="0" applyFont="1" applyFill="1" applyBorder="1" applyAlignment="1">
      <alignment horizontal="right"/>
    </xf>
    <xf numFmtId="0" fontId="1" fillId="14" borderId="20" xfId="0" applyFont="1" applyFill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1" fontId="1" fillId="1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69.421875" style="0" customWidth="1"/>
  </cols>
  <sheetData>
    <row r="1" ht="19.5" customHeight="1">
      <c r="A1" s="7" t="s">
        <v>11</v>
      </c>
    </row>
    <row r="2" ht="54" customHeight="1">
      <c r="A2" s="8" t="s">
        <v>12</v>
      </c>
    </row>
    <row r="3" ht="36.75" customHeight="1">
      <c r="A3" s="9" t="s">
        <v>13</v>
      </c>
    </row>
    <row r="4" ht="55.5" customHeight="1">
      <c r="A4" s="49" t="s">
        <v>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52"/>
  <sheetViews>
    <sheetView tabSelected="1" zoomScalePageLayoutView="0" workbookViewId="0" topLeftCell="A1">
      <pane ySplit="2" topLeftCell="BM114" activePane="bottomLeft" state="frozen"/>
      <selection pane="topLeft" activeCell="A1" sqref="A1"/>
      <selection pane="bottomLeft" activeCell="K142" sqref="K142"/>
    </sheetView>
  </sheetViews>
  <sheetFormatPr defaultColWidth="9.140625" defaultRowHeight="12.75"/>
  <cols>
    <col min="1" max="1" width="13.00390625" style="0" customWidth="1"/>
    <col min="2" max="2" width="12.7109375" style="0" customWidth="1"/>
    <col min="3" max="3" width="12.140625" style="0" customWidth="1"/>
    <col min="4" max="4" width="13.421875" style="0" customWidth="1"/>
    <col min="5" max="5" width="17.140625" style="4" customWidth="1"/>
    <col min="6" max="6" width="29.00390625" style="4" customWidth="1"/>
    <col min="7" max="7" width="12.57421875" style="0" customWidth="1"/>
    <col min="8" max="8" width="12.8515625" style="4" customWidth="1"/>
    <col min="9" max="9" width="4.28125" style="0" customWidth="1"/>
    <col min="10" max="10" width="16.140625" style="0" customWidth="1"/>
    <col min="11" max="11" width="13.421875" style="0" customWidth="1"/>
    <col min="12" max="12" width="12.8515625" style="4" customWidth="1"/>
    <col min="13" max="13" width="29.140625" style="0" customWidth="1"/>
    <col min="14" max="14" width="14.7109375" style="0" customWidth="1"/>
    <col min="15" max="15" width="14.8515625" style="4" customWidth="1"/>
    <col min="16" max="16" width="3.140625" style="0" customWidth="1"/>
    <col min="17" max="17" width="11.140625" style="0" customWidth="1"/>
    <col min="18" max="19" width="14.8515625" style="4" customWidth="1"/>
    <col min="20" max="20" width="28.421875" style="4" customWidth="1"/>
    <col min="21" max="21" width="13.00390625" style="4" customWidth="1"/>
    <col min="22" max="22" width="12.7109375" style="4" customWidth="1"/>
    <col min="23" max="23" width="5.57421875" style="0" customWidth="1"/>
    <col min="24" max="25" width="12.57421875" style="0" customWidth="1"/>
    <col min="26" max="26" width="13.7109375" style="0" customWidth="1"/>
    <col min="27" max="27" width="28.8515625" style="0" customWidth="1"/>
    <col min="28" max="28" width="13.7109375" style="4" customWidth="1"/>
    <col min="29" max="29" width="17.8515625" style="0" customWidth="1"/>
    <col min="30" max="30" width="4.421875" style="0" customWidth="1"/>
    <col min="31" max="31" width="12.00390625" style="0" customWidth="1"/>
    <col min="32" max="32" width="12.28125" style="0" customWidth="1"/>
    <col min="33" max="33" width="14.57421875" style="0" customWidth="1"/>
    <col min="35" max="36" width="12.7109375" style="0" customWidth="1"/>
    <col min="37" max="37" width="10.421875" style="0" customWidth="1"/>
  </cols>
  <sheetData>
    <row r="1" spans="1:36" s="14" customFormat="1" ht="15" customHeight="1">
      <c r="A1" s="178" t="s">
        <v>64</v>
      </c>
      <c r="B1" s="147"/>
      <c r="C1" s="173" t="s">
        <v>22</v>
      </c>
      <c r="D1" s="174"/>
      <c r="E1" s="174"/>
      <c r="F1" s="174"/>
      <c r="G1" s="174"/>
      <c r="H1" s="148"/>
      <c r="J1" s="153" t="s">
        <v>23</v>
      </c>
      <c r="K1" s="154"/>
      <c r="L1" s="154"/>
      <c r="M1" s="154"/>
      <c r="N1" s="154"/>
      <c r="O1" s="162"/>
      <c r="Q1" s="173" t="s">
        <v>88</v>
      </c>
      <c r="R1" s="174"/>
      <c r="S1" s="174"/>
      <c r="T1" s="174"/>
      <c r="U1" s="174"/>
      <c r="V1" s="148"/>
      <c r="X1" s="153" t="s">
        <v>24</v>
      </c>
      <c r="Y1" s="154"/>
      <c r="Z1" s="154"/>
      <c r="AA1" s="154"/>
      <c r="AB1" s="154"/>
      <c r="AC1" s="162"/>
      <c r="AE1" s="173" t="s">
        <v>25</v>
      </c>
      <c r="AF1" s="174"/>
      <c r="AG1" s="174"/>
      <c r="AH1" s="174"/>
      <c r="AI1" s="174"/>
      <c r="AJ1" s="148"/>
    </row>
    <row r="2" spans="1:36" s="10" customFormat="1" ht="60" customHeight="1">
      <c r="A2" s="178"/>
      <c r="B2" s="147"/>
      <c r="C2" s="28" t="s">
        <v>19</v>
      </c>
      <c r="D2" s="28" t="s">
        <v>20</v>
      </c>
      <c r="E2" s="28" t="s">
        <v>62</v>
      </c>
      <c r="F2" s="28" t="s">
        <v>69</v>
      </c>
      <c r="G2" s="53" t="s">
        <v>63</v>
      </c>
      <c r="H2" s="28" t="s">
        <v>73</v>
      </c>
      <c r="J2" s="16" t="s">
        <v>19</v>
      </c>
      <c r="K2" s="16" t="s">
        <v>20</v>
      </c>
      <c r="L2" s="35" t="s">
        <v>62</v>
      </c>
      <c r="M2" s="16" t="s">
        <v>70</v>
      </c>
      <c r="N2" s="51" t="s">
        <v>63</v>
      </c>
      <c r="O2" s="16" t="s">
        <v>21</v>
      </c>
      <c r="Q2" s="28" t="s">
        <v>19</v>
      </c>
      <c r="R2" s="28" t="s">
        <v>20</v>
      </c>
      <c r="S2" s="28" t="s">
        <v>62</v>
      </c>
      <c r="T2" s="28" t="s">
        <v>69</v>
      </c>
      <c r="U2" s="53" t="s">
        <v>63</v>
      </c>
      <c r="V2" s="56" t="s">
        <v>21</v>
      </c>
      <c r="X2" s="16" t="s">
        <v>19</v>
      </c>
      <c r="Y2" s="16" t="s">
        <v>20</v>
      </c>
      <c r="Z2" s="35" t="s">
        <v>62</v>
      </c>
      <c r="AA2" s="16" t="s">
        <v>70</v>
      </c>
      <c r="AB2" s="51" t="s">
        <v>63</v>
      </c>
      <c r="AC2" s="57" t="s">
        <v>21</v>
      </c>
      <c r="AE2" s="15" t="s">
        <v>19</v>
      </c>
      <c r="AF2" s="15" t="s">
        <v>20</v>
      </c>
      <c r="AG2" s="28" t="s">
        <v>62</v>
      </c>
      <c r="AH2" s="28" t="s">
        <v>69</v>
      </c>
      <c r="AI2" s="53" t="s">
        <v>63</v>
      </c>
      <c r="AJ2" s="15" t="s">
        <v>21</v>
      </c>
    </row>
    <row r="3" spans="3:36" s="4" customFormat="1" ht="12.75">
      <c r="C3" s="173" t="s">
        <v>27</v>
      </c>
      <c r="D3" s="174"/>
      <c r="E3" s="26"/>
      <c r="F3" s="26"/>
      <c r="G3" s="54">
        <f>COUNTIF(E4:E112,"&gt;0")</f>
        <v>104</v>
      </c>
      <c r="H3" s="29"/>
      <c r="J3" s="153" t="s">
        <v>36</v>
      </c>
      <c r="K3" s="154"/>
      <c r="L3" s="30"/>
      <c r="M3" s="30"/>
      <c r="N3" s="52">
        <f>COUNTIF(L4:L43,"&gt;0")</f>
        <v>32</v>
      </c>
      <c r="O3" s="31"/>
      <c r="Q3" s="173" t="s">
        <v>40</v>
      </c>
      <c r="R3" s="174"/>
      <c r="S3" s="26"/>
      <c r="T3" s="26"/>
      <c r="U3" s="54">
        <f>COUNTIF(S4:S38,"&gt;0")</f>
        <v>20</v>
      </c>
      <c r="V3" s="29"/>
      <c r="X3" s="153" t="s">
        <v>39</v>
      </c>
      <c r="Y3" s="154"/>
      <c r="Z3" s="30"/>
      <c r="AA3" s="30"/>
      <c r="AB3" s="52">
        <f>COUNTIF(Z4:Z68,"&gt;0")</f>
        <v>46</v>
      </c>
      <c r="AC3" s="31"/>
      <c r="AE3" s="173" t="s">
        <v>41</v>
      </c>
      <c r="AF3" s="174"/>
      <c r="AG3" s="26"/>
      <c r="AH3" s="26"/>
      <c r="AI3" s="54">
        <f>COUNTIF(AG4:AG9,"&gt;0")</f>
        <v>2</v>
      </c>
      <c r="AJ3" s="29"/>
    </row>
    <row r="4" spans="3:33" s="4" customFormat="1" ht="12.75">
      <c r="C4" s="17">
        <v>38757</v>
      </c>
      <c r="D4" s="5">
        <v>0.5743055555555555</v>
      </c>
      <c r="J4" s="17">
        <v>38759</v>
      </c>
      <c r="K4" s="5">
        <v>0.3820138888888889</v>
      </c>
      <c r="Q4" s="17">
        <v>38760</v>
      </c>
      <c r="R4" s="5">
        <v>0.5358680555555556</v>
      </c>
      <c r="X4" s="17">
        <v>38761</v>
      </c>
      <c r="Y4" s="5">
        <v>0.2872453703703704</v>
      </c>
      <c r="AE4" s="17">
        <v>38762</v>
      </c>
      <c r="AF4" s="5">
        <v>0.2883449074074074</v>
      </c>
      <c r="AG4" s="5"/>
    </row>
    <row r="5" spans="5:33" s="4" customFormat="1" ht="12.75">
      <c r="E5" s="5">
        <v>0.5833217592592593</v>
      </c>
      <c r="L5" s="5">
        <v>0.3836921296296296</v>
      </c>
      <c r="S5" s="5">
        <v>0.539050925925926</v>
      </c>
      <c r="T5" s="4" t="s">
        <v>0</v>
      </c>
      <c r="Z5" s="5">
        <v>0.2880324074074074</v>
      </c>
      <c r="AF5" s="5"/>
      <c r="AG5" s="5">
        <v>0.2890972222222222</v>
      </c>
    </row>
    <row r="6" spans="5:36" s="4" customFormat="1" ht="12.75">
      <c r="E6" s="5">
        <v>0.5835532407407408</v>
      </c>
      <c r="H6" s="5">
        <f aca="true" t="shared" si="0" ref="H6:H37">E6-E5</f>
        <v>0.00023148148148144365</v>
      </c>
      <c r="L6" s="5">
        <v>0.3842824074074074</v>
      </c>
      <c r="O6" s="5">
        <f aca="true" t="shared" si="1" ref="O6:O15">L6-L5</f>
        <v>0.000590277777777759</v>
      </c>
      <c r="S6" s="5">
        <v>0.540150462962963</v>
      </c>
      <c r="T6" s="4" t="s">
        <v>0</v>
      </c>
      <c r="V6" s="5">
        <f aca="true" t="shared" si="2" ref="V6:V12">S6-S5</f>
        <v>0.0010995370370370239</v>
      </c>
      <c r="Z6" s="5">
        <v>0.2885069444444444</v>
      </c>
      <c r="AC6" s="5">
        <f aca="true" t="shared" si="3" ref="AC6:AC18">Z6-Z5</f>
        <v>0.0004745370370370372</v>
      </c>
      <c r="AF6" s="5"/>
      <c r="AG6" s="5">
        <v>0.28913194444444446</v>
      </c>
      <c r="AJ6" s="5">
        <f>AG6-AG5</f>
        <v>3.472222222222765E-05</v>
      </c>
    </row>
    <row r="7" spans="5:34" s="4" customFormat="1" ht="12.75">
      <c r="E7" s="5">
        <v>0.5836689814814815</v>
      </c>
      <c r="H7" s="5">
        <f t="shared" si="0"/>
        <v>0.00011574074074072183</v>
      </c>
      <c r="L7" s="5">
        <v>0.3845254629629629</v>
      </c>
      <c r="O7" s="5">
        <f t="shared" si="1"/>
        <v>0.00024305555555553804</v>
      </c>
      <c r="S7" s="5">
        <v>0.5410763888888889</v>
      </c>
      <c r="T7" s="4" t="s">
        <v>0</v>
      </c>
      <c r="V7" s="5">
        <f t="shared" si="2"/>
        <v>0.0009259259259258856</v>
      </c>
      <c r="Z7" s="5">
        <v>0.2890509259259259</v>
      </c>
      <c r="AA7" s="4" t="s">
        <v>9</v>
      </c>
      <c r="AC7" s="5">
        <f t="shared" si="3"/>
        <v>0.0005439814814814925</v>
      </c>
      <c r="AF7" s="5">
        <v>0.28988425925925926</v>
      </c>
      <c r="AG7" s="5"/>
      <c r="AH7" s="36"/>
    </row>
    <row r="8" spans="5:35" s="4" customFormat="1" ht="12.75">
      <c r="E8" s="5">
        <v>0.5839120370370371</v>
      </c>
      <c r="H8" s="5">
        <f t="shared" si="0"/>
        <v>0.00024305555555559355</v>
      </c>
      <c r="L8" s="5">
        <v>0.3846875</v>
      </c>
      <c r="O8" s="5">
        <f t="shared" si="1"/>
        <v>0.00016203703703709937</v>
      </c>
      <c r="S8" s="5">
        <v>0.5410995370370371</v>
      </c>
      <c r="T8" s="4" t="s">
        <v>8</v>
      </c>
      <c r="V8" s="5">
        <f t="shared" si="2"/>
        <v>2.3148148148188774E-05</v>
      </c>
      <c r="Z8" s="5">
        <v>0.2891666666666666</v>
      </c>
      <c r="AA8" s="4" t="s">
        <v>0</v>
      </c>
      <c r="AC8" s="5">
        <f t="shared" si="3"/>
        <v>0.00011574074074072183</v>
      </c>
      <c r="AE8" s="62" t="s">
        <v>2</v>
      </c>
      <c r="AH8" s="36"/>
      <c r="AI8" s="36"/>
    </row>
    <row r="9" spans="5:29" s="4" customFormat="1" ht="12.75">
      <c r="E9" s="5">
        <v>0.5840972222222222</v>
      </c>
      <c r="H9" s="5">
        <f t="shared" si="0"/>
        <v>0.0001851851851850661</v>
      </c>
      <c r="L9" s="5">
        <v>0.3855324074074074</v>
      </c>
      <c r="O9" s="5">
        <f t="shared" si="1"/>
        <v>0.0008449074074073915</v>
      </c>
      <c r="S9" s="5">
        <v>0.5420023148148149</v>
      </c>
      <c r="V9" s="5">
        <f t="shared" si="2"/>
        <v>0.0009027777777778079</v>
      </c>
      <c r="Z9" s="5">
        <v>0.28922453703703704</v>
      </c>
      <c r="AA9" s="4" t="s">
        <v>8</v>
      </c>
      <c r="AC9" s="5">
        <f t="shared" si="3"/>
        <v>5.7870370370416424E-05</v>
      </c>
    </row>
    <row r="10" spans="5:29" s="4" customFormat="1" ht="12.75">
      <c r="E10" s="5">
        <v>0.5842476851851852</v>
      </c>
      <c r="H10" s="5">
        <f t="shared" si="0"/>
        <v>0.0001504629629630605</v>
      </c>
      <c r="L10" s="5">
        <v>0.3867824074074074</v>
      </c>
      <c r="O10" s="5">
        <f t="shared" si="1"/>
        <v>0.0012499999999999734</v>
      </c>
      <c r="S10" s="5">
        <v>0.5425</v>
      </c>
      <c r="V10" s="5">
        <f t="shared" si="2"/>
        <v>0.000497685185185115</v>
      </c>
      <c r="Z10" s="5">
        <v>0.2894675925925926</v>
      </c>
      <c r="AC10" s="5">
        <f t="shared" si="3"/>
        <v>0.00024305555555553804</v>
      </c>
    </row>
    <row r="11" spans="5:29" s="4" customFormat="1" ht="12.75">
      <c r="E11" s="5">
        <v>0.5850347222222222</v>
      </c>
      <c r="H11" s="5">
        <f t="shared" si="0"/>
        <v>0.000787037037036975</v>
      </c>
      <c r="L11" s="5">
        <v>0.3876273148148148</v>
      </c>
      <c r="M11" s="4" t="s">
        <v>0</v>
      </c>
      <c r="O11" s="5">
        <f t="shared" si="1"/>
        <v>0.000844907407407447</v>
      </c>
      <c r="S11" s="5">
        <v>0.5434490740740741</v>
      </c>
      <c r="V11" s="5">
        <f t="shared" si="2"/>
        <v>0.0009490740740740744</v>
      </c>
      <c r="Z11" s="5">
        <v>0.2921064814814815</v>
      </c>
      <c r="AC11" s="5">
        <f t="shared" si="3"/>
        <v>0.002638888888888913</v>
      </c>
    </row>
    <row r="12" spans="5:29" s="4" customFormat="1" ht="12.75">
      <c r="E12" s="5">
        <v>0.5854976851851852</v>
      </c>
      <c r="H12" s="5">
        <f t="shared" si="0"/>
        <v>0.0004629629629629983</v>
      </c>
      <c r="L12" s="5">
        <v>0.3876851851851852</v>
      </c>
      <c r="M12" s="4" t="s">
        <v>8</v>
      </c>
      <c r="O12" s="5">
        <f t="shared" si="1"/>
        <v>5.787037037036091E-05</v>
      </c>
      <c r="S12" s="5">
        <v>0.5439583333333333</v>
      </c>
      <c r="T12" s="4" t="s">
        <v>6</v>
      </c>
      <c r="V12" s="5">
        <f t="shared" si="2"/>
        <v>0.0005092592592592649</v>
      </c>
      <c r="Z12" s="5">
        <v>0.2921875</v>
      </c>
      <c r="AA12" s="4" t="s">
        <v>0</v>
      </c>
      <c r="AC12" s="5">
        <f t="shared" si="3"/>
        <v>8.101851851849418E-05</v>
      </c>
    </row>
    <row r="13" spans="1:29" s="4" customFormat="1" ht="12.75">
      <c r="A13" s="11"/>
      <c r="E13" s="5">
        <v>0.5858680555555555</v>
      </c>
      <c r="F13" s="4" t="s">
        <v>9</v>
      </c>
      <c r="H13" s="5">
        <f t="shared" si="0"/>
        <v>0.00037037037037035425</v>
      </c>
      <c r="L13" s="5">
        <v>0.3884027777777778</v>
      </c>
      <c r="O13" s="5">
        <f t="shared" si="1"/>
        <v>0.0007175925925926308</v>
      </c>
      <c r="R13" s="5">
        <v>0.5451041666666666</v>
      </c>
      <c r="V13" s="5"/>
      <c r="Z13" s="5">
        <v>0.29256944444444444</v>
      </c>
      <c r="AC13" s="5">
        <f t="shared" si="3"/>
        <v>0.00038194444444444864</v>
      </c>
    </row>
    <row r="14" spans="1:29" s="4" customFormat="1" ht="12.75">
      <c r="A14" s="11"/>
      <c r="E14" s="5">
        <v>0.5868171296296296</v>
      </c>
      <c r="F14" s="4" t="s">
        <v>9</v>
      </c>
      <c r="H14" s="5">
        <f t="shared" si="0"/>
        <v>0.0009490740740740744</v>
      </c>
      <c r="L14" s="5">
        <v>0.39011574074074074</v>
      </c>
      <c r="O14" s="5">
        <f t="shared" si="1"/>
        <v>0.0017129629629629162</v>
      </c>
      <c r="Q14" s="173" t="s">
        <v>47</v>
      </c>
      <c r="R14" s="174"/>
      <c r="S14" s="26"/>
      <c r="T14" s="26"/>
      <c r="U14" s="26"/>
      <c r="V14" s="27"/>
      <c r="Z14" s="5">
        <v>0.2935069444444444</v>
      </c>
      <c r="AC14" s="5">
        <f t="shared" si="3"/>
        <v>0.00093749999999998</v>
      </c>
    </row>
    <row r="15" spans="1:29" s="4" customFormat="1" ht="12.75">
      <c r="A15" s="11"/>
      <c r="E15" s="5">
        <v>0.5872569444444444</v>
      </c>
      <c r="H15" s="5">
        <f t="shared" si="0"/>
        <v>0.00043981481481480955</v>
      </c>
      <c r="L15" s="5">
        <v>0.39063657407407404</v>
      </c>
      <c r="O15" s="5">
        <f t="shared" si="1"/>
        <v>0.0005208333333333037</v>
      </c>
      <c r="R15" s="5">
        <v>0.5694097222222222</v>
      </c>
      <c r="V15" s="5"/>
      <c r="Z15" s="5">
        <v>0.2945949074074074</v>
      </c>
      <c r="AA15" s="4" t="s">
        <v>9</v>
      </c>
      <c r="AC15" s="5">
        <f t="shared" si="3"/>
        <v>0.001087962962962985</v>
      </c>
    </row>
    <row r="16" spans="5:29" s="4" customFormat="1" ht="12.75">
      <c r="E16" s="5">
        <v>0.5873148148148148</v>
      </c>
      <c r="H16" s="5">
        <f t="shared" si="0"/>
        <v>5.7870370370416424E-05</v>
      </c>
      <c r="K16" s="5">
        <v>0.39143518518518516</v>
      </c>
      <c r="O16" s="5"/>
      <c r="S16" s="5">
        <v>0.5703819444444445</v>
      </c>
      <c r="V16" s="5"/>
      <c r="Z16" s="5">
        <v>0.2949074074074074</v>
      </c>
      <c r="AC16" s="5">
        <f t="shared" si="3"/>
        <v>0.00031249999999999334</v>
      </c>
    </row>
    <row r="17" spans="5:29" s="4" customFormat="1" ht="12.75">
      <c r="E17" s="5">
        <v>0.5877199074074074</v>
      </c>
      <c r="H17" s="5">
        <f t="shared" si="0"/>
        <v>0.0004050925925925819</v>
      </c>
      <c r="J17" s="153" t="s">
        <v>37</v>
      </c>
      <c r="K17" s="154"/>
      <c r="L17" s="30"/>
      <c r="M17" s="30"/>
      <c r="N17" s="30"/>
      <c r="O17" s="32"/>
      <c r="S17" s="5">
        <v>0.5710300925925925</v>
      </c>
      <c r="V17" s="5">
        <f>S17-S16</f>
        <v>0.0006481481481480644</v>
      </c>
      <c r="Z17" s="5">
        <v>0.2995949074074074</v>
      </c>
      <c r="AA17" s="4" t="s">
        <v>9</v>
      </c>
      <c r="AC17" s="5">
        <f t="shared" si="3"/>
        <v>0.004687500000000011</v>
      </c>
    </row>
    <row r="18" spans="5:29" s="4" customFormat="1" ht="12.75">
      <c r="E18" s="5">
        <v>0.5891550925925926</v>
      </c>
      <c r="H18" s="5">
        <f t="shared" si="0"/>
        <v>0.0014351851851851505</v>
      </c>
      <c r="K18" s="5">
        <v>0.40138888888888885</v>
      </c>
      <c r="L18" s="5">
        <v>0.4020601851851852</v>
      </c>
      <c r="O18" s="5"/>
      <c r="S18" s="5">
        <v>0.5711689814814814</v>
      </c>
      <c r="V18" s="5">
        <f>S18-S17</f>
        <v>0.0001388888888889106</v>
      </c>
      <c r="Z18" s="5">
        <v>0.30028935185185185</v>
      </c>
      <c r="AA18" s="4" t="s">
        <v>9</v>
      </c>
      <c r="AC18" s="5">
        <f t="shared" si="3"/>
        <v>0.000694444444444442</v>
      </c>
    </row>
    <row r="19" spans="5:29" s="4" customFormat="1" ht="12.75">
      <c r="E19" s="5">
        <v>0.5896990740740741</v>
      </c>
      <c r="H19" s="5">
        <f t="shared" si="0"/>
        <v>0.0005439814814814925</v>
      </c>
      <c r="L19" s="5">
        <v>0.40230324074074075</v>
      </c>
      <c r="M19" s="4" t="s">
        <v>0</v>
      </c>
      <c r="O19" s="5">
        <f aca="true" t="shared" si="4" ref="O19:O27">L19-L18</f>
        <v>0.00024305555555553804</v>
      </c>
      <c r="S19" s="5">
        <v>0.5722453703703704</v>
      </c>
      <c r="V19" s="5">
        <f>S19-S18</f>
        <v>0.0010763888888889461</v>
      </c>
      <c r="Y19" s="5">
        <v>0.30059027777777775</v>
      </c>
      <c r="AC19" s="5"/>
    </row>
    <row r="20" spans="5:29" s="4" customFormat="1" ht="12.75">
      <c r="E20" s="5">
        <v>0.5907638888888889</v>
      </c>
      <c r="F20" s="4" t="s">
        <v>3</v>
      </c>
      <c r="H20" s="5">
        <f t="shared" si="0"/>
        <v>0.0010648148148147962</v>
      </c>
      <c r="L20" s="5">
        <v>0.4031481481481482</v>
      </c>
      <c r="O20" s="5">
        <f t="shared" si="4"/>
        <v>0.000844907407407447</v>
      </c>
      <c r="S20" s="5">
        <v>0.5724537037037037</v>
      </c>
      <c r="V20" s="5">
        <f>S20-S19</f>
        <v>0.0002083333333333659</v>
      </c>
      <c r="X20" s="153" t="s">
        <v>42</v>
      </c>
      <c r="Y20" s="154"/>
      <c r="Z20" s="30"/>
      <c r="AA20" s="30"/>
      <c r="AB20" s="30"/>
      <c r="AC20" s="32"/>
    </row>
    <row r="21" spans="5:29" s="4" customFormat="1" ht="12.75">
      <c r="E21" s="5">
        <v>0.591087962962963</v>
      </c>
      <c r="F21" s="4" t="s">
        <v>17</v>
      </c>
      <c r="H21" s="5">
        <f t="shared" si="0"/>
        <v>0.0003240740740740877</v>
      </c>
      <c r="L21" s="5">
        <v>0.4033333333333333</v>
      </c>
      <c r="O21" s="5">
        <f t="shared" si="4"/>
        <v>0.00018518518518512161</v>
      </c>
      <c r="S21" s="5">
        <v>0.5727314814814815</v>
      </c>
      <c r="V21" s="5">
        <f>S21-S20</f>
        <v>0.0002777777777777102</v>
      </c>
      <c r="Y21" s="5">
        <v>0.45943287037037034</v>
      </c>
      <c r="AC21" s="5"/>
    </row>
    <row r="22" spans="5:29" s="4" customFormat="1" ht="12.75">
      <c r="E22" s="5">
        <v>0.5926041666666667</v>
      </c>
      <c r="H22" s="5">
        <f t="shared" si="0"/>
        <v>0.0015162037037037557</v>
      </c>
      <c r="L22" s="5">
        <v>0.4042939814814815</v>
      </c>
      <c r="O22" s="5">
        <f t="shared" si="4"/>
        <v>0.0009606481481481688</v>
      </c>
      <c r="R22" s="5">
        <v>0.5737962962962962</v>
      </c>
      <c r="V22" s="5"/>
      <c r="Z22" s="5">
        <v>0.4613541666666667</v>
      </c>
      <c r="AA22" s="4" t="s">
        <v>9</v>
      </c>
      <c r="AC22" s="5"/>
    </row>
    <row r="23" spans="5:29" s="4" customFormat="1" ht="12.75">
      <c r="E23" s="5">
        <v>0.5928472222222222</v>
      </c>
      <c r="F23" s="4" t="s">
        <v>3</v>
      </c>
      <c r="H23" s="5">
        <f t="shared" si="0"/>
        <v>0.00024305555555548253</v>
      </c>
      <c r="L23" s="5">
        <v>0.40565972222222224</v>
      </c>
      <c r="O23" s="5">
        <f t="shared" si="4"/>
        <v>0.0013657407407407507</v>
      </c>
      <c r="Q23" s="173" t="s">
        <v>48</v>
      </c>
      <c r="R23" s="174"/>
      <c r="S23" s="26"/>
      <c r="T23" s="26"/>
      <c r="U23" s="26"/>
      <c r="V23" s="27"/>
      <c r="Z23" s="5">
        <v>0.46358796296296295</v>
      </c>
      <c r="AA23" s="4" t="s">
        <v>0</v>
      </c>
      <c r="AC23" s="5">
        <f aca="true" t="shared" si="5" ref="AC23:AC28">Z23-Z22</f>
        <v>0.0022337962962962754</v>
      </c>
    </row>
    <row r="24" spans="5:29" s="4" customFormat="1" ht="12.75">
      <c r="E24" s="5">
        <v>0.5939467592592592</v>
      </c>
      <c r="H24" s="5">
        <f t="shared" si="0"/>
        <v>0.0010995370370370239</v>
      </c>
      <c r="L24" s="5">
        <v>0.40570601851851856</v>
      </c>
      <c r="M24" s="4" t="s">
        <v>8</v>
      </c>
      <c r="O24" s="5">
        <f t="shared" si="4"/>
        <v>4.629629629632204E-05</v>
      </c>
      <c r="R24" s="5">
        <v>0.59</v>
      </c>
      <c r="V24" s="5"/>
      <c r="Z24" s="5">
        <v>0.4653125</v>
      </c>
      <c r="AC24" s="5">
        <f t="shared" si="5"/>
        <v>0.001724537037037066</v>
      </c>
    </row>
    <row r="25" spans="5:29" s="4" customFormat="1" ht="12.75">
      <c r="E25" s="5">
        <v>0.5939814814814816</v>
      </c>
      <c r="F25" s="4" t="s">
        <v>3</v>
      </c>
      <c r="H25" s="5">
        <f t="shared" si="0"/>
        <v>3.472222222233867E-05</v>
      </c>
      <c r="L25" s="5">
        <v>0.40703703703703703</v>
      </c>
      <c r="M25" s="4" t="s">
        <v>0</v>
      </c>
      <c r="O25" s="5">
        <f t="shared" si="4"/>
        <v>0.0013310185185184675</v>
      </c>
      <c r="S25" s="5">
        <v>0.5903819444444445</v>
      </c>
      <c r="T25" s="4" t="s">
        <v>0</v>
      </c>
      <c r="V25" s="5"/>
      <c r="Z25" s="5">
        <v>0.4665856481481481</v>
      </c>
      <c r="AC25" s="5">
        <f t="shared" si="5"/>
        <v>0.0012731481481481066</v>
      </c>
    </row>
    <row r="26" spans="5:29" s="4" customFormat="1" ht="12.75">
      <c r="E26" s="5">
        <v>0.5942361111111111</v>
      </c>
      <c r="F26" s="4" t="s">
        <v>3</v>
      </c>
      <c r="H26" s="5">
        <f t="shared" si="0"/>
        <v>0.0002546296296295214</v>
      </c>
      <c r="L26" s="5">
        <v>0.4072222222222222</v>
      </c>
      <c r="M26" s="4" t="s">
        <v>0</v>
      </c>
      <c r="O26" s="5">
        <f t="shared" si="4"/>
        <v>0.00018518518518517713</v>
      </c>
      <c r="S26" s="5">
        <v>0.5949305555555555</v>
      </c>
      <c r="V26" s="5">
        <f>S26-S25</f>
        <v>0.004548611111111045</v>
      </c>
      <c r="Z26" s="5">
        <v>0.4673958333333333</v>
      </c>
      <c r="AC26" s="5">
        <f t="shared" si="5"/>
        <v>0.0008101851851851638</v>
      </c>
    </row>
    <row r="27" spans="5:29" s="4" customFormat="1" ht="12.75">
      <c r="E27" s="5">
        <v>0.5943055555555555</v>
      </c>
      <c r="F27" s="4" t="s">
        <v>3</v>
      </c>
      <c r="H27" s="5">
        <f t="shared" si="0"/>
        <v>6.94444444444553E-05</v>
      </c>
      <c r="L27" s="5">
        <v>0.4075</v>
      </c>
      <c r="O27" s="5">
        <f t="shared" si="4"/>
        <v>0.0002777777777777657</v>
      </c>
      <c r="S27" s="5">
        <v>0.5951273148148148</v>
      </c>
      <c r="T27" s="66" t="s">
        <v>16</v>
      </c>
      <c r="V27" s="5">
        <f>S27-S26</f>
        <v>0.00019675925925932702</v>
      </c>
      <c r="Z27" s="5">
        <v>0.4674537037037037</v>
      </c>
      <c r="AC27" s="5">
        <f t="shared" si="5"/>
        <v>5.7870370370416424E-05</v>
      </c>
    </row>
    <row r="28" spans="5:29" s="4" customFormat="1" ht="12.75">
      <c r="E28" s="5">
        <v>0.5951041666666667</v>
      </c>
      <c r="F28" s="4" t="s">
        <v>9</v>
      </c>
      <c r="H28" s="5">
        <f t="shared" si="0"/>
        <v>0.0007986111111111249</v>
      </c>
      <c r="K28" s="5">
        <v>0.4081365740740741</v>
      </c>
      <c r="O28" s="5"/>
      <c r="R28" s="5">
        <v>0.5960185185185185</v>
      </c>
      <c r="Z28" s="5">
        <v>0.46793981481481484</v>
      </c>
      <c r="AA28" s="4" t="s">
        <v>4</v>
      </c>
      <c r="AC28" s="5">
        <f t="shared" si="5"/>
        <v>0.0004861111111111316</v>
      </c>
    </row>
    <row r="29" spans="5:29" s="4" customFormat="1" ht="12.75">
      <c r="E29" s="5">
        <v>0.5961921296296296</v>
      </c>
      <c r="F29" s="4" t="s">
        <v>9</v>
      </c>
      <c r="H29" s="5">
        <f t="shared" si="0"/>
        <v>0.001087962962962985</v>
      </c>
      <c r="J29" s="153" t="s">
        <v>38</v>
      </c>
      <c r="K29" s="154"/>
      <c r="L29" s="30"/>
      <c r="M29" s="30"/>
      <c r="N29" s="30"/>
      <c r="O29" s="32"/>
      <c r="Q29" s="173" t="s">
        <v>49</v>
      </c>
      <c r="R29" s="174"/>
      <c r="S29" s="26"/>
      <c r="T29" s="26"/>
      <c r="U29" s="26"/>
      <c r="V29" s="29"/>
      <c r="Y29" s="5">
        <v>0.4713541666666667</v>
      </c>
      <c r="AC29" s="5"/>
    </row>
    <row r="30" spans="5:29" s="4" customFormat="1" ht="12.75">
      <c r="E30" s="5">
        <v>0.5968402777777778</v>
      </c>
      <c r="H30" s="5">
        <f t="shared" si="0"/>
        <v>0.0006481481481481755</v>
      </c>
      <c r="K30" s="5">
        <v>0.5003009259259259</v>
      </c>
      <c r="O30" s="5"/>
      <c r="R30" s="48">
        <v>0.6077777777777778</v>
      </c>
      <c r="X30" s="153" t="s">
        <v>43</v>
      </c>
      <c r="Y30" s="154"/>
      <c r="Z30" s="30"/>
      <c r="AA30" s="30"/>
      <c r="AB30" s="30"/>
      <c r="AC30" s="32"/>
    </row>
    <row r="31" spans="5:29" s="4" customFormat="1" ht="12.75">
      <c r="E31" s="5">
        <v>0.5970601851851852</v>
      </c>
      <c r="H31" s="5">
        <f t="shared" si="0"/>
        <v>0.00021990740740740478</v>
      </c>
      <c r="L31" s="5">
        <v>0.5016666666666666</v>
      </c>
      <c r="O31" s="5"/>
      <c r="S31" s="5">
        <v>0.6094097222222222</v>
      </c>
      <c r="V31" s="23"/>
      <c r="Y31" s="5">
        <v>0.4826388888888889</v>
      </c>
      <c r="AC31" s="5"/>
    </row>
    <row r="32" spans="5:29" s="4" customFormat="1" ht="12.75">
      <c r="E32" s="5">
        <v>0.5970949074074073</v>
      </c>
      <c r="H32" s="5">
        <f t="shared" si="0"/>
        <v>3.472222222211663E-05</v>
      </c>
      <c r="L32" s="5">
        <v>0.5018055555555555</v>
      </c>
      <c r="O32" s="5">
        <f aca="true" t="shared" si="6" ref="O32:O41">L32-L31</f>
        <v>0.0001388888888889106</v>
      </c>
      <c r="S32" s="5">
        <v>0.6116087962962963</v>
      </c>
      <c r="V32" s="48">
        <f>S32-S31</f>
        <v>0.0021990740740740478</v>
      </c>
      <c r="Z32" s="5">
        <v>0.4834259259259259</v>
      </c>
      <c r="AC32" s="5"/>
    </row>
    <row r="33" spans="5:29" s="4" customFormat="1" ht="12.75">
      <c r="E33" s="5">
        <v>0.5971412037037037</v>
      </c>
      <c r="F33" s="4" t="s">
        <v>4</v>
      </c>
      <c r="H33" s="5">
        <f t="shared" si="0"/>
        <v>4.629629629637755E-05</v>
      </c>
      <c r="L33" s="5">
        <v>0.5019097222222222</v>
      </c>
      <c r="O33" s="5">
        <f t="shared" si="6"/>
        <v>0.00010416666666668295</v>
      </c>
      <c r="S33" s="5">
        <v>0.6170138888888889</v>
      </c>
      <c r="T33" s="72" t="s">
        <v>75</v>
      </c>
      <c r="V33" s="48">
        <f>S33-S32</f>
        <v>0.005405092592592586</v>
      </c>
      <c r="Z33" s="5">
        <v>0.48358796296296297</v>
      </c>
      <c r="AC33" s="5">
        <f aca="true" t="shared" si="7" ref="AC33:AC38">Z33-Z32</f>
        <v>0.00016203703703704386</v>
      </c>
    </row>
    <row r="34" spans="5:29" s="4" customFormat="1" ht="12.75">
      <c r="E34" s="5">
        <v>0.5975578703703703</v>
      </c>
      <c r="F34" s="4" t="s">
        <v>3</v>
      </c>
      <c r="H34" s="5">
        <f t="shared" si="0"/>
        <v>0.0004166666666666208</v>
      </c>
      <c r="L34" s="5">
        <v>0.5028356481481482</v>
      </c>
      <c r="O34" s="5">
        <f t="shared" si="6"/>
        <v>0.0009259259259259967</v>
      </c>
      <c r="R34" s="48">
        <v>0.6180555555555556</v>
      </c>
      <c r="Z34" s="5">
        <v>0.484375</v>
      </c>
      <c r="AC34" s="5">
        <f t="shared" si="7"/>
        <v>0.0007870370370370305</v>
      </c>
    </row>
    <row r="35" spans="5:29" s="4" customFormat="1" ht="12.75">
      <c r="E35" s="5">
        <v>0.5978472222222222</v>
      </c>
      <c r="F35" s="4" t="s">
        <v>3</v>
      </c>
      <c r="H35" s="5">
        <f t="shared" si="0"/>
        <v>0.0002893518518518601</v>
      </c>
      <c r="L35" s="5">
        <v>0.5032291666666667</v>
      </c>
      <c r="M35" s="110" t="s">
        <v>7</v>
      </c>
      <c r="O35" s="5">
        <f t="shared" si="6"/>
        <v>0.000393518518518543</v>
      </c>
      <c r="T35" s="66" t="s">
        <v>89</v>
      </c>
      <c r="V35" s="19"/>
      <c r="Z35" s="5">
        <v>0.4846759259259259</v>
      </c>
      <c r="AC35" s="5">
        <f t="shared" si="7"/>
        <v>0.00030092592592589895</v>
      </c>
    </row>
    <row r="36" spans="5:29" s="4" customFormat="1" ht="12.75">
      <c r="E36" s="5">
        <v>0.5983333333333333</v>
      </c>
      <c r="F36" s="4" t="s">
        <v>7</v>
      </c>
      <c r="H36" s="5">
        <f t="shared" si="0"/>
        <v>0.0004861111111110761</v>
      </c>
      <c r="L36" s="5">
        <v>0.5042708333333333</v>
      </c>
      <c r="O36" s="5">
        <f t="shared" si="6"/>
        <v>0.0010416666666666075</v>
      </c>
      <c r="Z36" s="5">
        <v>0.48486111111111113</v>
      </c>
      <c r="AC36" s="5">
        <f t="shared" si="7"/>
        <v>0.00018518518518523264</v>
      </c>
    </row>
    <row r="37" spans="5:29" ht="12.75">
      <c r="E37" s="5">
        <v>0.5985185185185186</v>
      </c>
      <c r="F37" s="4" t="s">
        <v>9</v>
      </c>
      <c r="G37" s="4"/>
      <c r="H37" s="5">
        <f t="shared" si="0"/>
        <v>0.00018518518518528815</v>
      </c>
      <c r="L37" s="5">
        <v>0.5047453703703704</v>
      </c>
      <c r="N37" s="4"/>
      <c r="O37" s="5">
        <f t="shared" si="6"/>
        <v>0.0004745370370370372</v>
      </c>
      <c r="Z37" s="5">
        <v>0.48530092592592594</v>
      </c>
      <c r="AA37" s="4"/>
      <c r="AB37"/>
      <c r="AC37" s="5">
        <f t="shared" si="7"/>
        <v>0.00043981481481480955</v>
      </c>
    </row>
    <row r="38" spans="5:29" ht="12.75" customHeight="1">
      <c r="E38" s="5">
        <v>0.5991550925925926</v>
      </c>
      <c r="G38" s="4"/>
      <c r="H38" s="5">
        <f aca="true" t="shared" si="8" ref="H38:H69">E38-E37</f>
        <v>0.0006365740740740256</v>
      </c>
      <c r="L38" s="5">
        <v>0.5052893518518519</v>
      </c>
      <c r="N38" s="4"/>
      <c r="O38" s="5">
        <f t="shared" si="6"/>
        <v>0.0005439814814814925</v>
      </c>
      <c r="S38" s="192" t="s">
        <v>84</v>
      </c>
      <c r="T38" s="193"/>
      <c r="U38" s="194"/>
      <c r="Z38" s="5">
        <v>0.48660879629629633</v>
      </c>
      <c r="AA38" s="4"/>
      <c r="AB38"/>
      <c r="AC38" s="5">
        <f t="shared" si="7"/>
        <v>0.0013078703703703898</v>
      </c>
    </row>
    <row r="39" spans="5:29" ht="12.75">
      <c r="E39" s="5">
        <v>0.599826388888889</v>
      </c>
      <c r="F39" s="4" t="s">
        <v>9</v>
      </c>
      <c r="G39" s="4"/>
      <c r="H39" s="5">
        <f t="shared" si="8"/>
        <v>0.0006712962962963642</v>
      </c>
      <c r="L39" s="5">
        <v>0.5058912037037037</v>
      </c>
      <c r="N39" s="4"/>
      <c r="O39" s="5">
        <f t="shared" si="6"/>
        <v>0.0006018518518517979</v>
      </c>
      <c r="S39" s="195"/>
      <c r="T39" s="196"/>
      <c r="U39" s="197"/>
      <c r="Y39" s="2">
        <v>0.48685185185185187</v>
      </c>
      <c r="Z39" s="1"/>
      <c r="AA39" s="4"/>
      <c r="AB39"/>
      <c r="AC39" s="2"/>
    </row>
    <row r="40" spans="5:29" ht="12.75">
      <c r="E40" s="5">
        <v>0.6002546296296296</v>
      </c>
      <c r="G40" s="4"/>
      <c r="H40" s="5">
        <f t="shared" si="8"/>
        <v>0.00042824074074065965</v>
      </c>
      <c r="L40" s="5">
        <v>0.5059606481481481</v>
      </c>
      <c r="N40" s="4"/>
      <c r="O40" s="5">
        <f t="shared" si="6"/>
        <v>6.94444444444553E-05</v>
      </c>
      <c r="S40" s="109" t="s">
        <v>71</v>
      </c>
      <c r="T40" s="109" t="s">
        <v>72</v>
      </c>
      <c r="U40" s="68" t="s">
        <v>85</v>
      </c>
      <c r="X40" s="153" t="s">
        <v>44</v>
      </c>
      <c r="Y40" s="154"/>
      <c r="Z40" s="30"/>
      <c r="AA40" s="30"/>
      <c r="AB40" s="33"/>
      <c r="AC40" s="34"/>
    </row>
    <row r="41" spans="5:29" ht="12.75">
      <c r="E41" s="5">
        <v>0.6010532407407407</v>
      </c>
      <c r="G41" s="4"/>
      <c r="H41" s="5">
        <f t="shared" si="8"/>
        <v>0.0007986111111111249</v>
      </c>
      <c r="L41" s="5">
        <v>0.5065393518518518</v>
      </c>
      <c r="M41" s="66" t="s">
        <v>9</v>
      </c>
      <c r="N41" s="4"/>
      <c r="O41" s="5">
        <f t="shared" si="6"/>
        <v>0.0005787037037037202</v>
      </c>
      <c r="Q41" s="12"/>
      <c r="R41" s="67"/>
      <c r="S41" s="69">
        <v>0.6079976851851852</v>
      </c>
      <c r="T41" s="19">
        <v>0.6085763888888889</v>
      </c>
      <c r="U41" s="70">
        <f>T41-S41</f>
        <v>0.0005787037037037202</v>
      </c>
      <c r="Y41" s="2">
        <v>0.5088773148148148</v>
      </c>
      <c r="Z41" s="1"/>
      <c r="AA41" s="4"/>
      <c r="AB41"/>
      <c r="AC41" s="5"/>
    </row>
    <row r="42" spans="5:29" ht="12.75">
      <c r="E42" s="5">
        <v>0.6027430555555555</v>
      </c>
      <c r="F42" s="4" t="s">
        <v>4</v>
      </c>
      <c r="G42" s="4"/>
      <c r="H42" s="5">
        <f t="shared" si="8"/>
        <v>0.001689814814814783</v>
      </c>
      <c r="K42" s="5">
        <v>0.5074884259259259</v>
      </c>
      <c r="L42" s="5"/>
      <c r="N42" s="4"/>
      <c r="Q42" s="12"/>
      <c r="R42" s="13"/>
      <c r="S42" s="69">
        <v>0.6089930555555555</v>
      </c>
      <c r="T42" s="19">
        <v>0.6095370370370371</v>
      </c>
      <c r="U42" s="70">
        <f>T42-S42</f>
        <v>0.0005439814814816035</v>
      </c>
      <c r="Y42" s="2"/>
      <c r="Z42" s="2">
        <v>0.5092476851851852</v>
      </c>
      <c r="AA42" s="4" t="s">
        <v>4</v>
      </c>
      <c r="AB42"/>
      <c r="AC42" s="5"/>
    </row>
    <row r="43" spans="5:29" ht="12.75">
      <c r="E43" s="5">
        <v>0.6033101851851852</v>
      </c>
      <c r="F43" s="4" t="s">
        <v>3</v>
      </c>
      <c r="G43" s="4"/>
      <c r="H43" s="5">
        <f t="shared" si="8"/>
        <v>0.0005671296296296813</v>
      </c>
      <c r="Q43" s="12"/>
      <c r="R43" s="13"/>
      <c r="S43" s="69">
        <v>0.609837962962963</v>
      </c>
      <c r="T43" s="19">
        <v>0.6180555555555556</v>
      </c>
      <c r="U43" s="70">
        <f>T43-S43</f>
        <v>0.008217592592592582</v>
      </c>
      <c r="Y43" s="2"/>
      <c r="Z43" s="2">
        <v>0.5103819444444445</v>
      </c>
      <c r="AA43" s="23"/>
      <c r="AB43"/>
      <c r="AC43" s="5">
        <f>Z43-Z42</f>
        <v>0.0011342592592593626</v>
      </c>
    </row>
    <row r="44" spans="5:29" ht="12.75">
      <c r="E44" s="5">
        <v>0.6035185185185185</v>
      </c>
      <c r="F44" s="4" t="s">
        <v>5</v>
      </c>
      <c r="G44" s="4"/>
      <c r="H44" s="5">
        <f t="shared" si="8"/>
        <v>0.00020833333333325488</v>
      </c>
      <c r="S44" s="190" t="s">
        <v>74</v>
      </c>
      <c r="T44" s="191"/>
      <c r="U44" s="71">
        <f>SUM(U41:U43)/(R34-R30)</f>
        <v>0.9087837837837915</v>
      </c>
      <c r="Y44" s="2"/>
      <c r="Z44" s="2">
        <v>0.5111805555555555</v>
      </c>
      <c r="AA44" s="4"/>
      <c r="AB44"/>
      <c r="AC44" s="5">
        <f>Z44-Z43</f>
        <v>0.0007986111111110139</v>
      </c>
    </row>
    <row r="45" spans="5:29" ht="12.75">
      <c r="E45" s="5">
        <v>0.6057523148148148</v>
      </c>
      <c r="F45" s="4" t="s">
        <v>9</v>
      </c>
      <c r="G45" s="4"/>
      <c r="H45" s="5">
        <f t="shared" si="8"/>
        <v>0.0022337962962963864</v>
      </c>
      <c r="Y45" s="2"/>
      <c r="Z45" s="2">
        <v>0.5113078703703704</v>
      </c>
      <c r="AA45" s="24"/>
      <c r="AB45"/>
      <c r="AC45" s="5">
        <f>Z45-Z44</f>
        <v>0.00012731481481487172</v>
      </c>
    </row>
    <row r="46" spans="5:29" ht="12.75">
      <c r="E46" s="5">
        <v>0.6060300925925927</v>
      </c>
      <c r="F46" s="4" t="s">
        <v>5</v>
      </c>
      <c r="G46" s="4"/>
      <c r="H46" s="5">
        <f t="shared" si="8"/>
        <v>0.0002777777777778212</v>
      </c>
      <c r="U46" s="5"/>
      <c r="Y46" s="2"/>
      <c r="Z46" s="2">
        <v>0.5157175925925926</v>
      </c>
      <c r="AA46" s="4" t="s">
        <v>9</v>
      </c>
      <c r="AB46"/>
      <c r="AC46" s="5">
        <f>Z46-Z45</f>
        <v>0.004409722222222245</v>
      </c>
    </row>
    <row r="47" spans="5:29" ht="12.75">
      <c r="E47" s="5">
        <v>0.6078703703703704</v>
      </c>
      <c r="F47" s="4" t="s">
        <v>9</v>
      </c>
      <c r="G47" s="4"/>
      <c r="H47" s="5">
        <f t="shared" si="8"/>
        <v>0.0018402777777777324</v>
      </c>
      <c r="R47" s="119"/>
      <c r="S47" s="121"/>
      <c r="T47" s="122"/>
      <c r="U47" s="120"/>
      <c r="Y47" s="2">
        <v>0.5167592592592593</v>
      </c>
      <c r="Z47" s="2"/>
      <c r="AA47" s="4"/>
      <c r="AB47"/>
      <c r="AC47" s="5"/>
    </row>
    <row r="48" spans="5:29" ht="12.75">
      <c r="E48" s="5">
        <v>0.6080208333333333</v>
      </c>
      <c r="F48" s="13" t="s">
        <v>9</v>
      </c>
      <c r="G48" s="4"/>
      <c r="H48" s="5">
        <f t="shared" si="8"/>
        <v>0.00015046296296294948</v>
      </c>
      <c r="R48" s="119"/>
      <c r="S48" s="121"/>
      <c r="T48" s="122"/>
      <c r="U48" s="120"/>
      <c r="X48" s="153" t="s">
        <v>45</v>
      </c>
      <c r="Y48" s="154"/>
      <c r="Z48" s="30"/>
      <c r="AA48" s="30"/>
      <c r="AB48" s="33"/>
      <c r="AC48" s="32"/>
    </row>
    <row r="49" spans="5:29" ht="12.75">
      <c r="E49" s="5">
        <v>0.6089467592592592</v>
      </c>
      <c r="F49" s="4" t="s">
        <v>5</v>
      </c>
      <c r="G49" s="4"/>
      <c r="H49" s="5">
        <f t="shared" si="8"/>
        <v>0.0009259259259258856</v>
      </c>
      <c r="R49" s="119"/>
      <c r="S49" s="121"/>
      <c r="T49" s="122"/>
      <c r="U49" s="120"/>
      <c r="Y49" s="2">
        <v>0.5208101851851852</v>
      </c>
      <c r="Z49" s="2"/>
      <c r="AA49" s="4"/>
      <c r="AB49"/>
      <c r="AC49" s="5"/>
    </row>
    <row r="50" spans="5:29" ht="12.75">
      <c r="E50" s="5">
        <v>0.6092361111111111</v>
      </c>
      <c r="G50" s="4"/>
      <c r="H50" s="5">
        <f t="shared" si="8"/>
        <v>0.0002893518518518601</v>
      </c>
      <c r="R50" s="119"/>
      <c r="S50" s="119"/>
      <c r="T50" s="119"/>
      <c r="U50" s="119"/>
      <c r="Y50" s="2"/>
      <c r="Z50" s="2">
        <v>0.5234027777777778</v>
      </c>
      <c r="AA50" s="4"/>
      <c r="AB50"/>
      <c r="AC50" s="5"/>
    </row>
    <row r="51" spans="5:29" ht="12.75">
      <c r="E51" s="5">
        <v>0.6105787037037037</v>
      </c>
      <c r="G51" s="4"/>
      <c r="H51" s="5">
        <f t="shared" si="8"/>
        <v>0.0013425925925926174</v>
      </c>
      <c r="Y51" s="2"/>
      <c r="Z51" s="2">
        <v>0.524074074074074</v>
      </c>
      <c r="AA51" s="4" t="s">
        <v>0</v>
      </c>
      <c r="AB51"/>
      <c r="AC51" s="5">
        <f>Z51-Z50</f>
        <v>0.0006712962962962532</v>
      </c>
    </row>
    <row r="52" spans="5:29" ht="12.75">
      <c r="E52" s="5">
        <v>0.6113194444444444</v>
      </c>
      <c r="G52" s="4"/>
      <c r="H52" s="5">
        <f t="shared" si="8"/>
        <v>0.0007407407407407085</v>
      </c>
      <c r="Y52" s="2"/>
      <c r="Z52" s="2">
        <v>0.5243402777777778</v>
      </c>
      <c r="AA52" s="4"/>
      <c r="AB52"/>
      <c r="AC52" s="5">
        <f>Z52-Z51</f>
        <v>0.0002662037037037823</v>
      </c>
    </row>
    <row r="53" spans="5:29" ht="12.75">
      <c r="E53" s="5">
        <v>0.6125347222222223</v>
      </c>
      <c r="F53" s="4" t="s">
        <v>3</v>
      </c>
      <c r="G53" s="4"/>
      <c r="H53" s="5">
        <f t="shared" si="8"/>
        <v>0.0012152777777778567</v>
      </c>
      <c r="Y53" s="2"/>
      <c r="Z53" s="2">
        <v>0.5244212962962963</v>
      </c>
      <c r="AA53" s="4" t="s">
        <v>8</v>
      </c>
      <c r="AB53"/>
      <c r="AC53" s="5">
        <f>Z53-Z52</f>
        <v>8.101851851849418E-05</v>
      </c>
    </row>
    <row r="54" spans="5:29" ht="12.75">
      <c r="E54" s="5">
        <v>0.6142592592592593</v>
      </c>
      <c r="G54" s="4"/>
      <c r="H54" s="5">
        <f t="shared" si="8"/>
        <v>0.0017245370370370106</v>
      </c>
      <c r="Y54" s="2">
        <v>0.5266319444444444</v>
      </c>
      <c r="Z54" s="2"/>
      <c r="AA54" s="4"/>
      <c r="AB54"/>
      <c r="AC54" s="5"/>
    </row>
    <row r="55" spans="5:29" ht="12.75">
      <c r="E55" s="5">
        <v>0.6146296296296296</v>
      </c>
      <c r="G55" s="4"/>
      <c r="H55" s="5">
        <f t="shared" si="8"/>
        <v>0.00037037037037035425</v>
      </c>
      <c r="X55" s="153" t="s">
        <v>46</v>
      </c>
      <c r="Y55" s="154"/>
      <c r="Z55" s="30"/>
      <c r="AA55" s="30"/>
      <c r="AB55" s="33"/>
      <c r="AC55" s="32"/>
    </row>
    <row r="56" spans="5:29" ht="12.75">
      <c r="E56" s="6">
        <v>0.6160069444444444</v>
      </c>
      <c r="F56" s="4" t="s">
        <v>9</v>
      </c>
      <c r="G56" s="4"/>
      <c r="H56" s="5">
        <f t="shared" si="8"/>
        <v>0.001377314814814734</v>
      </c>
      <c r="Y56" s="2">
        <v>0.7144212962962962</v>
      </c>
      <c r="Z56" s="2"/>
      <c r="AA56" s="4"/>
      <c r="AB56"/>
      <c r="AC56" s="5"/>
    </row>
    <row r="57" spans="5:29" ht="12.75">
      <c r="E57" s="5">
        <v>0.6168287037037037</v>
      </c>
      <c r="G57" s="4"/>
      <c r="H57" s="5">
        <f t="shared" si="8"/>
        <v>0.0008217592592593137</v>
      </c>
      <c r="Y57" s="2"/>
      <c r="Z57" s="2">
        <v>0.7145486111111111</v>
      </c>
      <c r="AA57" s="4"/>
      <c r="AB57"/>
      <c r="AC57" s="5"/>
    </row>
    <row r="58" spans="5:29" ht="12.75">
      <c r="E58" s="5">
        <v>0.617650462962963</v>
      </c>
      <c r="G58" s="4"/>
      <c r="H58" s="5">
        <f t="shared" si="8"/>
        <v>0.0008217592592593137</v>
      </c>
      <c r="Y58" s="2"/>
      <c r="Z58" s="2">
        <v>0.7146875</v>
      </c>
      <c r="AA58" s="4" t="s">
        <v>0</v>
      </c>
      <c r="AB58"/>
      <c r="AC58" s="5">
        <f aca="true" t="shared" si="9" ref="AC58:AC65">Z58-Z57</f>
        <v>0.0001388888888889106</v>
      </c>
    </row>
    <row r="59" spans="5:29" ht="12.75">
      <c r="E59" s="5">
        <v>0.6208217592592592</v>
      </c>
      <c r="F59" s="4" t="s">
        <v>9</v>
      </c>
      <c r="G59" s="4"/>
      <c r="H59" s="5">
        <f t="shared" si="8"/>
        <v>0.0031712962962962</v>
      </c>
      <c r="Y59" s="2"/>
      <c r="Z59" s="2">
        <v>0.7153356481481481</v>
      </c>
      <c r="AA59" s="4"/>
      <c r="AB59"/>
      <c r="AC59" s="5">
        <f t="shared" si="9"/>
        <v>0.0006481481481480644</v>
      </c>
    </row>
    <row r="60" spans="5:29" ht="12.75">
      <c r="E60" s="5">
        <v>0.6213425925925926</v>
      </c>
      <c r="F60" s="4" t="s">
        <v>9</v>
      </c>
      <c r="G60" s="4"/>
      <c r="H60" s="5">
        <f t="shared" si="8"/>
        <v>0.0005208333333334147</v>
      </c>
      <c r="Y60" s="2"/>
      <c r="Z60" s="2">
        <v>0.7168171296296296</v>
      </c>
      <c r="AA60" s="4"/>
      <c r="AB60"/>
      <c r="AC60" s="5">
        <f t="shared" si="9"/>
        <v>0.001481481481481528</v>
      </c>
    </row>
    <row r="61" spans="5:29" ht="12.75">
      <c r="E61" s="5">
        <v>0.6239583333333333</v>
      </c>
      <c r="F61" s="4" t="s">
        <v>9</v>
      </c>
      <c r="G61" s="4"/>
      <c r="H61" s="5">
        <f t="shared" si="8"/>
        <v>0.0026157407407406685</v>
      </c>
      <c r="Y61" s="2"/>
      <c r="Z61" s="2">
        <v>0.717650462962963</v>
      </c>
      <c r="AA61" s="4"/>
      <c r="AB61"/>
      <c r="AC61" s="5">
        <f t="shared" si="9"/>
        <v>0.0008333333333333526</v>
      </c>
    </row>
    <row r="62" spans="5:29" ht="12.75">
      <c r="E62" s="5">
        <v>0.6244907407407407</v>
      </c>
      <c r="G62" s="4"/>
      <c r="H62" s="5">
        <f t="shared" si="8"/>
        <v>0.0005324074074074536</v>
      </c>
      <c r="Y62" s="2"/>
      <c r="Z62" s="2">
        <v>0.7196180555555555</v>
      </c>
      <c r="AA62" s="4"/>
      <c r="AB62"/>
      <c r="AC62" s="5">
        <f t="shared" si="9"/>
        <v>0.001967592592592493</v>
      </c>
    </row>
    <row r="63" spans="5:29" ht="12.75">
      <c r="E63" s="5">
        <v>0.6270370370370371</v>
      </c>
      <c r="F63" s="4" t="s">
        <v>5</v>
      </c>
      <c r="G63" s="4"/>
      <c r="H63" s="5">
        <f t="shared" si="8"/>
        <v>0.0025462962962963243</v>
      </c>
      <c r="Y63" s="2"/>
      <c r="Z63" s="2">
        <v>0.7200462962962964</v>
      </c>
      <c r="AA63" s="4"/>
      <c r="AB63"/>
      <c r="AC63" s="5">
        <f t="shared" si="9"/>
        <v>0.0004282407407408817</v>
      </c>
    </row>
    <row r="64" spans="5:29" ht="12.75">
      <c r="E64" s="5">
        <v>0.6278125</v>
      </c>
      <c r="G64" s="4"/>
      <c r="H64" s="5">
        <f t="shared" si="8"/>
        <v>0.0007754629629629362</v>
      </c>
      <c r="Y64" s="2"/>
      <c r="Z64" s="2">
        <v>0.720138888888889</v>
      </c>
      <c r="AA64" s="4" t="s">
        <v>8</v>
      </c>
      <c r="AB64"/>
      <c r="AC64" s="5">
        <f t="shared" si="9"/>
        <v>9.259259259264407E-05</v>
      </c>
    </row>
    <row r="65" spans="5:29" ht="12.75">
      <c r="E65" s="5">
        <v>0.6298958333333333</v>
      </c>
      <c r="G65" s="4"/>
      <c r="H65" s="5">
        <f t="shared" si="8"/>
        <v>0.002083333333333326</v>
      </c>
      <c r="Y65" s="2"/>
      <c r="Z65" s="2">
        <v>0.7222685185185185</v>
      </c>
      <c r="AA65" s="4"/>
      <c r="AB65"/>
      <c r="AC65" s="5">
        <f t="shared" si="9"/>
        <v>0.0021296296296294814</v>
      </c>
    </row>
    <row r="66" spans="5:26" ht="12.75">
      <c r="E66" s="5">
        <v>0.6302662037037037</v>
      </c>
      <c r="G66" s="4"/>
      <c r="H66" s="5">
        <f t="shared" si="8"/>
        <v>0.00037037037037035425</v>
      </c>
      <c r="Y66" s="2"/>
      <c r="Z66" s="2"/>
    </row>
    <row r="67" spans="5:26" ht="12.75">
      <c r="E67" s="5">
        <v>0.6313888888888889</v>
      </c>
      <c r="F67" s="4" t="s">
        <v>9</v>
      </c>
      <c r="G67" s="4"/>
      <c r="H67" s="5">
        <f t="shared" si="8"/>
        <v>0.0011226851851852127</v>
      </c>
      <c r="Y67" s="2">
        <v>0.7278356481481482</v>
      </c>
      <c r="Z67" s="2"/>
    </row>
    <row r="68" spans="5:29" ht="12.75">
      <c r="E68" s="5">
        <v>0.6314814814814814</v>
      </c>
      <c r="F68" s="4" t="s">
        <v>9</v>
      </c>
      <c r="G68" s="4"/>
      <c r="H68" s="5">
        <f t="shared" si="8"/>
        <v>9.259259259253305E-05</v>
      </c>
      <c r="AA68" s="25"/>
      <c r="AB68" s="111" t="s">
        <v>1</v>
      </c>
      <c r="AC68" s="25"/>
    </row>
    <row r="69" spans="5:8" ht="12.75">
      <c r="E69" s="5">
        <v>0.6316898148148148</v>
      </c>
      <c r="F69" s="4" t="s">
        <v>9</v>
      </c>
      <c r="G69" s="4"/>
      <c r="H69" s="5">
        <f t="shared" si="8"/>
        <v>0.0002083333333333659</v>
      </c>
    </row>
    <row r="70" spans="5:28" ht="12.75">
      <c r="E70" s="5">
        <v>0.6319212962962962</v>
      </c>
      <c r="F70" s="4" t="s">
        <v>9</v>
      </c>
      <c r="G70" s="4"/>
      <c r="H70" s="5">
        <f aca="true" t="shared" si="10" ref="H70:H100">E70-E69</f>
        <v>0.00023148148148144365</v>
      </c>
      <c r="AB70" s="5"/>
    </row>
    <row r="71" spans="5:28" ht="12.75">
      <c r="E71" s="5">
        <v>0.6319791666666666</v>
      </c>
      <c r="F71" s="4" t="s">
        <v>9</v>
      </c>
      <c r="G71" s="4"/>
      <c r="H71" s="5">
        <f t="shared" si="10"/>
        <v>5.7870370370416424E-05</v>
      </c>
      <c r="AB71" s="5"/>
    </row>
    <row r="72" spans="5:28" ht="12.75">
      <c r="E72" s="5">
        <v>0.632349537037037</v>
      </c>
      <c r="G72" s="4"/>
      <c r="H72" s="5">
        <f t="shared" si="10"/>
        <v>0.00037037037037035425</v>
      </c>
      <c r="AB72" s="5"/>
    </row>
    <row r="73" spans="5:8" ht="12.75">
      <c r="E73" s="5">
        <v>0.6338078703703703</v>
      </c>
      <c r="F73" s="4" t="s">
        <v>3</v>
      </c>
      <c r="G73" s="4"/>
      <c r="H73" s="5">
        <f t="shared" si="10"/>
        <v>0.0014583333333333393</v>
      </c>
    </row>
    <row r="74" spans="5:8" ht="12.75">
      <c r="E74" s="5">
        <v>0.6342824074074074</v>
      </c>
      <c r="G74" s="4"/>
      <c r="H74" s="5">
        <f t="shared" si="10"/>
        <v>0.0004745370370370372</v>
      </c>
    </row>
    <row r="75" spans="5:8" ht="12.75">
      <c r="E75" s="5">
        <v>0.6352777777777777</v>
      </c>
      <c r="G75" s="4"/>
      <c r="H75" s="5">
        <f t="shared" si="10"/>
        <v>0.000995370370370341</v>
      </c>
    </row>
    <row r="76" spans="5:8" ht="12.75">
      <c r="E76" s="5">
        <v>0.6355324074074075</v>
      </c>
      <c r="G76" s="4"/>
      <c r="H76" s="5">
        <f t="shared" si="10"/>
        <v>0.00025462962962974345</v>
      </c>
    </row>
    <row r="77" spans="5:8" ht="12.75">
      <c r="E77" s="5">
        <v>0.6357638888888889</v>
      </c>
      <c r="G77" s="4"/>
      <c r="H77" s="5">
        <f t="shared" si="10"/>
        <v>0.00023148148148144365</v>
      </c>
    </row>
    <row r="78" spans="5:8" ht="12.75">
      <c r="E78" s="5">
        <v>0.6365046296296296</v>
      </c>
      <c r="F78" s="4" t="s">
        <v>6</v>
      </c>
      <c r="G78" s="4"/>
      <c r="H78" s="5">
        <f t="shared" si="10"/>
        <v>0.0007407407407407085</v>
      </c>
    </row>
    <row r="79" spans="5:8" ht="12.75">
      <c r="E79" s="5">
        <v>0.6367939814814815</v>
      </c>
      <c r="G79" s="4"/>
      <c r="H79" s="5">
        <f t="shared" si="10"/>
        <v>0.0002893518518518601</v>
      </c>
    </row>
    <row r="80" spans="5:8" ht="12.75">
      <c r="E80" s="5">
        <v>0.6391319444444444</v>
      </c>
      <c r="F80" s="4" t="s">
        <v>9</v>
      </c>
      <c r="G80" s="4"/>
      <c r="H80" s="5">
        <f t="shared" si="10"/>
        <v>0.0023379629629629584</v>
      </c>
    </row>
    <row r="81" spans="5:8" ht="12.75">
      <c r="E81" s="5">
        <v>0.6397685185185186</v>
      </c>
      <c r="F81" s="4" t="s">
        <v>0</v>
      </c>
      <c r="G81" s="4"/>
      <c r="H81" s="5">
        <f t="shared" si="10"/>
        <v>0.0006365740740741366</v>
      </c>
    </row>
    <row r="82" spans="5:8" ht="12.75">
      <c r="E82" s="5">
        <v>0.64</v>
      </c>
      <c r="F82" s="4" t="s">
        <v>16</v>
      </c>
      <c r="G82" s="4"/>
      <c r="H82" s="5">
        <f t="shared" si="10"/>
        <v>0.00023148148148144365</v>
      </c>
    </row>
    <row r="83" spans="5:8" ht="12.75">
      <c r="E83" s="5">
        <v>0.6411574074074075</v>
      </c>
      <c r="F83" s="4" t="s">
        <v>9</v>
      </c>
      <c r="G83" s="4"/>
      <c r="H83" s="5">
        <f t="shared" si="10"/>
        <v>0.0011574074074074403</v>
      </c>
    </row>
    <row r="84" spans="5:8" ht="12.75">
      <c r="E84" s="5">
        <v>0.6440162037037037</v>
      </c>
      <c r="F84" s="4" t="s">
        <v>0</v>
      </c>
      <c r="G84" s="4"/>
      <c r="H84" s="5">
        <f t="shared" si="10"/>
        <v>0.002858796296296262</v>
      </c>
    </row>
    <row r="85" spans="5:8" ht="12.75">
      <c r="E85" s="5">
        <v>0.6464236111111111</v>
      </c>
      <c r="G85" s="4"/>
      <c r="H85" s="5">
        <f t="shared" si="10"/>
        <v>0.0024074074074074137</v>
      </c>
    </row>
    <row r="86" spans="5:8" ht="12.75">
      <c r="E86" s="5">
        <v>0.6469212962962964</v>
      </c>
      <c r="G86" s="4"/>
      <c r="H86" s="5">
        <f t="shared" si="10"/>
        <v>0.000497685185185226</v>
      </c>
    </row>
    <row r="87" spans="5:8" ht="12.75">
      <c r="E87" s="5">
        <v>0.6471875</v>
      </c>
      <c r="G87" s="4"/>
      <c r="H87" s="5">
        <f t="shared" si="10"/>
        <v>0.0002662037037036713</v>
      </c>
    </row>
    <row r="88" spans="5:8" ht="12.75">
      <c r="E88" s="5">
        <v>0.647349537037037</v>
      </c>
      <c r="F88" s="4" t="s">
        <v>9</v>
      </c>
      <c r="G88" s="4"/>
      <c r="H88" s="5">
        <f t="shared" si="10"/>
        <v>0.00016203703703698835</v>
      </c>
    </row>
    <row r="89" spans="5:8" ht="12.75">
      <c r="E89" s="5">
        <v>0.6475925925925926</v>
      </c>
      <c r="F89" s="4" t="s">
        <v>0</v>
      </c>
      <c r="G89" s="4"/>
      <c r="H89" s="5">
        <f t="shared" si="10"/>
        <v>0.00024305555555559355</v>
      </c>
    </row>
    <row r="90" spans="5:8" ht="12.75">
      <c r="E90" s="5">
        <v>0.6500578703703704</v>
      </c>
      <c r="F90" s="4" t="s">
        <v>9</v>
      </c>
      <c r="G90" s="4"/>
      <c r="H90" s="5">
        <f t="shared" si="10"/>
        <v>0.00246527777777783</v>
      </c>
    </row>
    <row r="91" spans="5:8" ht="12.75">
      <c r="E91" s="5">
        <v>0.6503703703703704</v>
      </c>
      <c r="G91" s="4"/>
      <c r="H91" s="5">
        <f t="shared" si="10"/>
        <v>0.00031249999999993783</v>
      </c>
    </row>
    <row r="92" spans="5:8" ht="12.75">
      <c r="E92" s="5">
        <v>0.6514236111111111</v>
      </c>
      <c r="G92" s="4"/>
      <c r="H92" s="5">
        <f t="shared" si="10"/>
        <v>0.0010532407407407574</v>
      </c>
    </row>
    <row r="93" spans="5:8" ht="12.75">
      <c r="E93" s="5">
        <v>0.6514930555555556</v>
      </c>
      <c r="G93" s="4"/>
      <c r="H93" s="5">
        <f t="shared" si="10"/>
        <v>6.94444444444553E-05</v>
      </c>
    </row>
    <row r="94" spans="5:8" ht="12.75">
      <c r="E94" s="5">
        <v>0.6516087962962963</v>
      </c>
      <c r="G94" s="4"/>
      <c r="H94" s="5">
        <f t="shared" si="10"/>
        <v>0.00011574074074072183</v>
      </c>
    </row>
    <row r="95" spans="5:8" ht="12.75">
      <c r="E95" s="5">
        <v>0.6523842592592592</v>
      </c>
      <c r="F95" s="4" t="s">
        <v>9</v>
      </c>
      <c r="G95" s="4"/>
      <c r="H95" s="5">
        <f t="shared" si="10"/>
        <v>0.0007754629629629362</v>
      </c>
    </row>
    <row r="96" spans="5:8" ht="12.75">
      <c r="E96" s="5">
        <v>0.6524884259259259</v>
      </c>
      <c r="F96" s="4" t="s">
        <v>9</v>
      </c>
      <c r="G96" s="4"/>
      <c r="H96" s="5">
        <f t="shared" si="10"/>
        <v>0.00010416666666668295</v>
      </c>
    </row>
    <row r="97" spans="5:11" ht="12.75">
      <c r="E97" s="5">
        <v>0.653287037037037</v>
      </c>
      <c r="F97" s="4" t="s">
        <v>7</v>
      </c>
      <c r="G97" s="4"/>
      <c r="H97" s="5">
        <f t="shared" si="10"/>
        <v>0.0007986111111111249</v>
      </c>
      <c r="K97" s="2"/>
    </row>
    <row r="98" spans="5:11" ht="12.75">
      <c r="E98" s="5">
        <v>0.655</v>
      </c>
      <c r="G98" s="4"/>
      <c r="H98" s="5">
        <f t="shared" si="10"/>
        <v>0.0017129629629629717</v>
      </c>
      <c r="K98" s="2"/>
    </row>
    <row r="99" spans="5:11" ht="12.75">
      <c r="E99" s="5">
        <v>0.6553125</v>
      </c>
      <c r="G99" s="4"/>
      <c r="H99" s="5">
        <f t="shared" si="10"/>
        <v>0.00031249999999993783</v>
      </c>
      <c r="K99" s="2"/>
    </row>
    <row r="100" spans="3:8" ht="12.75">
      <c r="C100" s="2"/>
      <c r="E100" s="5">
        <v>0.6557638888888889</v>
      </c>
      <c r="G100" s="4"/>
      <c r="H100" s="5">
        <f t="shared" si="10"/>
        <v>0.00045138888888895945</v>
      </c>
    </row>
    <row r="101" spans="4:8" ht="12.75">
      <c r="D101" s="2">
        <v>0.6585069444444445</v>
      </c>
      <c r="G101" s="4"/>
      <c r="H101" s="5"/>
    </row>
    <row r="102" spans="1:8" ht="12.75">
      <c r="A102" s="36"/>
      <c r="C102" s="173" t="s">
        <v>28</v>
      </c>
      <c r="D102" s="174"/>
      <c r="E102" s="26"/>
      <c r="F102" s="26"/>
      <c r="G102" s="26"/>
      <c r="H102" s="27"/>
    </row>
    <row r="103" spans="1:8" ht="12.75">
      <c r="A103" s="55"/>
      <c r="D103" s="2">
        <v>0.6970949074074074</v>
      </c>
      <c r="G103" s="4"/>
      <c r="H103" s="5"/>
    </row>
    <row r="104" spans="1:8" ht="12.75">
      <c r="A104" s="36"/>
      <c r="E104" s="5">
        <v>0.6985069444444445</v>
      </c>
      <c r="F104" s="4" t="s">
        <v>7</v>
      </c>
      <c r="G104" s="4"/>
      <c r="H104" s="5"/>
    </row>
    <row r="105" spans="1:8" ht="12.75">
      <c r="A105" s="36"/>
      <c r="E105" s="5">
        <v>0.6993402777777779</v>
      </c>
      <c r="G105" s="4"/>
      <c r="H105" s="5">
        <f aca="true" t="shared" si="11" ref="H105:H111">E105-E104</f>
        <v>0.0008333333333333526</v>
      </c>
    </row>
    <row r="106" spans="1:8" ht="12.75">
      <c r="A106" s="36"/>
      <c r="E106" s="5">
        <v>0.6996180555555555</v>
      </c>
      <c r="G106" s="4"/>
      <c r="H106" s="5">
        <f t="shared" si="11"/>
        <v>0.00027777777777759916</v>
      </c>
    </row>
    <row r="107" spans="1:8" ht="12.75">
      <c r="A107" s="36"/>
      <c r="E107" s="5">
        <v>0.7030092592592593</v>
      </c>
      <c r="G107" s="4"/>
      <c r="H107" s="5">
        <f t="shared" si="11"/>
        <v>0.0033912037037038267</v>
      </c>
    </row>
    <row r="108" spans="1:8" ht="12.75">
      <c r="A108" s="36"/>
      <c r="E108" s="5">
        <v>0.7031018518518519</v>
      </c>
      <c r="G108" s="4"/>
      <c r="H108" s="5">
        <f t="shared" si="11"/>
        <v>9.259259259264407E-05</v>
      </c>
    </row>
    <row r="109" spans="1:8" ht="12.75">
      <c r="A109" s="36"/>
      <c r="E109" s="5">
        <v>0.7047800925925927</v>
      </c>
      <c r="G109" s="4"/>
      <c r="H109" s="5">
        <f t="shared" si="11"/>
        <v>0.001678240740740744</v>
      </c>
    </row>
    <row r="110" spans="1:8" ht="12.75">
      <c r="A110" s="36"/>
      <c r="E110" s="5">
        <v>0.7053819444444445</v>
      </c>
      <c r="G110" s="4"/>
      <c r="H110" s="5">
        <f t="shared" si="11"/>
        <v>0.0006018518518517979</v>
      </c>
    </row>
    <row r="111" spans="1:8" ht="12.75">
      <c r="A111" s="36"/>
      <c r="E111" s="5">
        <v>0.7067939814814815</v>
      </c>
      <c r="F111"/>
      <c r="G111" s="4"/>
      <c r="H111" s="5">
        <f t="shared" si="11"/>
        <v>0.0014120370370370727</v>
      </c>
    </row>
    <row r="112" spans="1:37" ht="12.75">
      <c r="A112" s="4"/>
      <c r="C112" s="63"/>
      <c r="D112" s="64">
        <v>0.7090277777777777</v>
      </c>
      <c r="E112" s="65"/>
      <c r="F112" s="65"/>
      <c r="G112" s="63"/>
      <c r="H112" s="65"/>
      <c r="J112" s="63"/>
      <c r="K112" s="63"/>
      <c r="L112" s="65"/>
      <c r="M112" s="63"/>
      <c r="N112" s="63"/>
      <c r="O112" s="65"/>
      <c r="Q112" s="63"/>
      <c r="R112" s="65"/>
      <c r="S112" s="65"/>
      <c r="T112" s="65"/>
      <c r="U112" s="65"/>
      <c r="V112" s="65"/>
      <c r="X112" s="63"/>
      <c r="Y112" s="63"/>
      <c r="Z112" s="63"/>
      <c r="AA112" s="63"/>
      <c r="AB112" s="65"/>
      <c r="AC112" s="63"/>
      <c r="AE112" s="63"/>
      <c r="AF112" s="63"/>
      <c r="AG112" s="63"/>
      <c r="AH112" s="63"/>
      <c r="AI112" s="63"/>
      <c r="AJ112" s="63"/>
      <c r="AK112" s="63"/>
    </row>
    <row r="113" spans="2:36" ht="12.75">
      <c r="B113" s="12"/>
      <c r="C113" s="12"/>
      <c r="D113" s="12"/>
      <c r="E113"/>
      <c r="F113" s="92" t="s">
        <v>65</v>
      </c>
      <c r="G113" s="93"/>
      <c r="I113" s="185" t="s">
        <v>90</v>
      </c>
      <c r="J113" s="185"/>
      <c r="K113" s="185"/>
      <c r="M113" s="166" t="s">
        <v>66</v>
      </c>
      <c r="N113" s="167"/>
      <c r="O113" s="168"/>
      <c r="T113" s="163" t="s">
        <v>67</v>
      </c>
      <c r="U113" s="164"/>
      <c r="V113" s="165"/>
      <c r="AA113" s="155" t="s">
        <v>68</v>
      </c>
      <c r="AB113" s="156"/>
      <c r="AC113" s="157"/>
      <c r="AH113" s="50"/>
      <c r="AI113" s="107" t="s">
        <v>56</v>
      </c>
      <c r="AJ113" s="29">
        <f>COUNTA(AI4:AI7)</f>
        <v>0</v>
      </c>
    </row>
    <row r="114" spans="1:29" ht="12.75">
      <c r="A114" s="188" t="s">
        <v>91</v>
      </c>
      <c r="B114" s="189"/>
      <c r="C114" s="189" t="s">
        <v>77</v>
      </c>
      <c r="D114" s="189"/>
      <c r="E114" s="108" t="s">
        <v>18</v>
      </c>
      <c r="F114" s="94" t="s">
        <v>14</v>
      </c>
      <c r="G114" s="61">
        <f>COUNTIF($F$3:$F$111,"sign on right")</f>
        <v>10</v>
      </c>
      <c r="I114" s="145" t="s">
        <v>10</v>
      </c>
      <c r="J114" s="146"/>
      <c r="K114" s="179"/>
      <c r="M114" s="59"/>
      <c r="N114" s="98" t="s">
        <v>14</v>
      </c>
      <c r="O114" s="61">
        <f>COUNTIF($M$3:$M$43,"sign on right")</f>
        <v>0</v>
      </c>
      <c r="T114" s="59"/>
      <c r="U114" s="98" t="s">
        <v>14</v>
      </c>
      <c r="V114" s="61">
        <f>COUNTIF($T$3:$T$37,"sign on right")</f>
        <v>0</v>
      </c>
      <c r="AA114" s="104"/>
      <c r="AB114" s="98" t="s">
        <v>14</v>
      </c>
      <c r="AC114" s="61">
        <f>COUNTIF($AA$3:$AA$65,"sign on right")</f>
        <v>0</v>
      </c>
    </row>
    <row r="115" spans="1:36" ht="12.75">
      <c r="A115" s="73"/>
      <c r="B115" s="74"/>
      <c r="C115" s="75" t="s">
        <v>83</v>
      </c>
      <c r="D115" s="76">
        <f>SUM(G114,O114,V114,AC114)</f>
        <v>10</v>
      </c>
      <c r="E115" s="88">
        <f>D115/D121</f>
        <v>0.125</v>
      </c>
      <c r="F115" s="95" t="s">
        <v>0</v>
      </c>
      <c r="G115" s="60">
        <f>COUNTIF($F$3:$F$111,"intersection")</f>
        <v>3</v>
      </c>
      <c r="I115" s="175" t="s">
        <v>0</v>
      </c>
      <c r="J115" s="176"/>
      <c r="K115" s="177"/>
      <c r="M115" s="58"/>
      <c r="N115" s="99" t="s">
        <v>0</v>
      </c>
      <c r="O115" s="60">
        <f>COUNTIF($M$3:$M$43,"intersection")</f>
        <v>4</v>
      </c>
      <c r="T115" s="58"/>
      <c r="U115" s="99" t="s">
        <v>0</v>
      </c>
      <c r="V115" s="60">
        <f>COUNTIF($T$3:$T$37,"intersection")</f>
        <v>4</v>
      </c>
      <c r="AA115" s="105"/>
      <c r="AB115" s="99" t="s">
        <v>0</v>
      </c>
      <c r="AC115" s="60">
        <f>COUNTIF($AA$3:$AA$65,"intersection")</f>
        <v>5</v>
      </c>
      <c r="AH115" s="201" t="s">
        <v>50</v>
      </c>
      <c r="AI115" s="169" t="s">
        <v>33</v>
      </c>
      <c r="AJ115" s="171" t="s">
        <v>31</v>
      </c>
    </row>
    <row r="116" spans="1:36" ht="12.75">
      <c r="A116" s="73"/>
      <c r="B116" s="74"/>
      <c r="C116" s="74"/>
      <c r="D116" s="74"/>
      <c r="E116" s="89"/>
      <c r="F116" s="95" t="s">
        <v>4</v>
      </c>
      <c r="G116" s="60">
        <f>COUNTIF($F$3:$F$111,"curve")</f>
        <v>2</v>
      </c>
      <c r="I116" s="175" t="s">
        <v>4</v>
      </c>
      <c r="J116" s="176"/>
      <c r="K116" s="177"/>
      <c r="M116" s="58"/>
      <c r="N116" s="99" t="s">
        <v>8</v>
      </c>
      <c r="O116" s="60">
        <f>COUNTIF($M$3:$M$43,"intersection (db ck)")</f>
        <v>2</v>
      </c>
      <c r="T116" s="58"/>
      <c r="U116" s="99" t="s">
        <v>8</v>
      </c>
      <c r="V116" s="60">
        <f>COUNTIF($T$3:$T$37,"intersection (db ck)")</f>
        <v>1</v>
      </c>
      <c r="AA116" s="105"/>
      <c r="AB116" s="99" t="s">
        <v>8</v>
      </c>
      <c r="AC116" s="60">
        <f>COUNTIF($AA$3:$AA$65,"intersection (db ck)")</f>
        <v>3</v>
      </c>
      <c r="AH116" s="201"/>
      <c r="AI116" s="170"/>
      <c r="AJ116" s="172"/>
    </row>
    <row r="117" spans="1:37" ht="12.75">
      <c r="A117" s="73"/>
      <c r="B117" s="74"/>
      <c r="C117" s="75" t="s">
        <v>98</v>
      </c>
      <c r="D117" s="76">
        <f>SUM(G115:G118,O115:O119,V115:V119,AC115:AC119)</f>
        <v>32</v>
      </c>
      <c r="E117" s="88">
        <f>D117/D121</f>
        <v>0.4</v>
      </c>
      <c r="F117" s="95" t="s">
        <v>6</v>
      </c>
      <c r="G117" s="60">
        <f>COUNTIF($F$3:$F$111,"exit")</f>
        <v>1</v>
      </c>
      <c r="I117" s="175" t="s">
        <v>5</v>
      </c>
      <c r="J117" s="176"/>
      <c r="K117" s="177"/>
      <c r="M117" s="58"/>
      <c r="N117" s="99" t="s">
        <v>4</v>
      </c>
      <c r="O117" s="60">
        <f>COUNTIF($M$3:$M$43,"curve")</f>
        <v>0</v>
      </c>
      <c r="T117" s="58"/>
      <c r="U117" s="99" t="s">
        <v>4</v>
      </c>
      <c r="V117" s="60">
        <f>COUNTIF($T$3:$T$37,"curve")</f>
        <v>0</v>
      </c>
      <c r="AA117" s="105"/>
      <c r="AB117" s="99" t="s">
        <v>4</v>
      </c>
      <c r="AC117" s="60">
        <f>COUNTIF($AA$3:$AA$65,"curve")</f>
        <v>2</v>
      </c>
      <c r="AH117" s="41" t="s">
        <v>29</v>
      </c>
      <c r="AI117" s="19">
        <f>AF7-AF4</f>
        <v>0.0015393518518518334</v>
      </c>
      <c r="AJ117" s="20">
        <f>COUNTIF(AG4:AG7,"&gt;0")</f>
        <v>2</v>
      </c>
      <c r="AK117" s="2"/>
    </row>
    <row r="118" spans="1:36" ht="12.75">
      <c r="A118" s="73"/>
      <c r="B118" s="74"/>
      <c r="C118" s="74"/>
      <c r="D118" s="74"/>
      <c r="E118" s="74"/>
      <c r="F118" s="95" t="s">
        <v>5</v>
      </c>
      <c r="G118" s="60">
        <f>COUNTIF($F$3:$F$111,"overpass")</f>
        <v>4</v>
      </c>
      <c r="I118" s="175" t="s">
        <v>6</v>
      </c>
      <c r="J118" s="176"/>
      <c r="K118" s="177"/>
      <c r="M118" s="58"/>
      <c r="N118" s="99" t="s">
        <v>6</v>
      </c>
      <c r="O118" s="60">
        <f>COUNTIF($M$3:$M$43,"exit")</f>
        <v>0</v>
      </c>
      <c r="T118" s="58"/>
      <c r="U118" s="99" t="s">
        <v>6</v>
      </c>
      <c r="V118" s="60">
        <f>COUNTIF($T$3:$T$37,"exit")</f>
        <v>1</v>
      </c>
      <c r="AA118" s="105"/>
      <c r="AB118" s="99" t="s">
        <v>6</v>
      </c>
      <c r="AC118" s="60">
        <f>COUNTIF($AA$3:$AA$65,"exit")</f>
        <v>0</v>
      </c>
      <c r="AH118" s="173" t="s">
        <v>54</v>
      </c>
      <c r="AI118" s="174"/>
      <c r="AJ118" s="148"/>
    </row>
    <row r="119" spans="1:36" ht="12.75">
      <c r="A119" s="73"/>
      <c r="B119" s="74"/>
      <c r="C119" s="75" t="s">
        <v>26</v>
      </c>
      <c r="D119" s="76">
        <f>SUM(G119:G122,O120:O123,V120:V123,AC120:AC123)</f>
        <v>38</v>
      </c>
      <c r="E119" s="90">
        <f>D119/D121</f>
        <v>0.475</v>
      </c>
      <c r="F119" s="94" t="s">
        <v>17</v>
      </c>
      <c r="G119" s="61">
        <f>COUNTIF($F$3:$F$111,"vehicle passed")</f>
        <v>1</v>
      </c>
      <c r="I119" s="180" t="s">
        <v>17</v>
      </c>
      <c r="J119" s="181"/>
      <c r="K119" s="182"/>
      <c r="M119" s="58"/>
      <c r="N119" s="99" t="s">
        <v>5</v>
      </c>
      <c r="O119" s="60">
        <f>COUNTIF($M$3:$M$43,"overpass")</f>
        <v>0</v>
      </c>
      <c r="T119" s="58"/>
      <c r="U119" s="99" t="s">
        <v>5</v>
      </c>
      <c r="V119" s="60">
        <f>COUNTIF($T$3:$T$37,"overpass")</f>
        <v>0</v>
      </c>
      <c r="AA119" s="105"/>
      <c r="AB119" s="99" t="s">
        <v>5</v>
      </c>
      <c r="AC119" s="60">
        <f>COUNTIF($AA$3:$AA$65,"overpass")</f>
        <v>0</v>
      </c>
      <c r="AH119" s="42" t="s">
        <v>29</v>
      </c>
      <c r="AI119" s="21">
        <f>AI117/AJ117</f>
        <v>0.0007696759259259167</v>
      </c>
      <c r="AJ119" s="46"/>
    </row>
    <row r="120" spans="1:29" ht="12.75">
      <c r="A120" s="73"/>
      <c r="B120" s="74"/>
      <c r="C120" s="74"/>
      <c r="D120" s="74"/>
      <c r="E120" s="90"/>
      <c r="F120" s="94" t="s">
        <v>9</v>
      </c>
      <c r="G120" s="61">
        <f>COUNTIF($F$3:$F$111,"vehicle ahead")</f>
        <v>24</v>
      </c>
      <c r="I120" s="180" t="s">
        <v>9</v>
      </c>
      <c r="J120" s="181"/>
      <c r="K120" s="182"/>
      <c r="M120" s="59"/>
      <c r="N120" s="98" t="s">
        <v>17</v>
      </c>
      <c r="O120" s="61">
        <f>COUNTIF($M$3:$M$43,"vehicle passed")</f>
        <v>0</v>
      </c>
      <c r="T120" s="59"/>
      <c r="U120" s="98" t="s">
        <v>17</v>
      </c>
      <c r="V120" s="61">
        <f>COUNTIF($T$3:$T$37,"vehicle passed")</f>
        <v>0</v>
      </c>
      <c r="AA120" s="104"/>
      <c r="AB120" s="98" t="s">
        <v>17</v>
      </c>
      <c r="AC120" s="61">
        <f>COUNTIF($AA$3:$AA$65,"vehicle passed")</f>
        <v>0</v>
      </c>
    </row>
    <row r="121" spans="1:29" ht="12.75">
      <c r="A121" s="186" t="s">
        <v>76</v>
      </c>
      <c r="B121" s="187"/>
      <c r="C121" s="77"/>
      <c r="D121" s="78">
        <f>SUM(D115:D119)</f>
        <v>80</v>
      </c>
      <c r="E121" s="91"/>
      <c r="F121" s="94" t="s">
        <v>15</v>
      </c>
      <c r="G121" s="61">
        <f>COUNTIF($F$3:$F$111,"vehicle joining the road")</f>
        <v>3</v>
      </c>
      <c r="I121" s="180" t="s">
        <v>7</v>
      </c>
      <c r="J121" s="181"/>
      <c r="K121" s="182"/>
      <c r="M121" s="59"/>
      <c r="N121" s="98" t="s">
        <v>9</v>
      </c>
      <c r="O121" s="61">
        <f>COUNTIF($M$3:$M$43,"vehicle ahead")</f>
        <v>1</v>
      </c>
      <c r="T121" s="59"/>
      <c r="U121" s="98" t="s">
        <v>9</v>
      </c>
      <c r="V121" s="61">
        <f>COUNTIF($T$3:$T$37,"vehicle ahead")</f>
        <v>0</v>
      </c>
      <c r="AA121" s="104"/>
      <c r="AB121" s="98" t="s">
        <v>9</v>
      </c>
      <c r="AC121" s="61">
        <f>COUNTIF($AA$3:$AA$65,"vehicle ahead")</f>
        <v>6</v>
      </c>
    </row>
    <row r="122" spans="6:29" ht="12.75">
      <c r="F122" s="94" t="s">
        <v>16</v>
      </c>
      <c r="G122" s="61">
        <f>COUNTIF($F$3:$F$111,"close watch vehicle beside")</f>
        <v>1</v>
      </c>
      <c r="I122" s="149" t="s">
        <v>16</v>
      </c>
      <c r="J122" s="150"/>
      <c r="K122" s="151"/>
      <c r="M122" s="59"/>
      <c r="N122" s="98" t="s">
        <v>15</v>
      </c>
      <c r="O122" s="61">
        <f>COUNTIF($M$3:$M$43,"vehicle joining the road")</f>
        <v>1</v>
      </c>
      <c r="T122" s="59"/>
      <c r="U122" s="98" t="s">
        <v>15</v>
      </c>
      <c r="V122" s="61">
        <f>COUNTIF($T$3:$T$37,"vehicle joining the road")</f>
        <v>0</v>
      </c>
      <c r="AA122" s="104"/>
      <c r="AB122" s="98" t="s">
        <v>15</v>
      </c>
      <c r="AC122" s="61">
        <f>COUNTIF($AA$3:$AA$65,"vehicle joining the road")</f>
        <v>0</v>
      </c>
    </row>
    <row r="123" spans="1:29" ht="12.75">
      <c r="A123" s="183" t="s">
        <v>78</v>
      </c>
      <c r="B123" s="184"/>
      <c r="C123" s="79">
        <f>SUM(H127:H128,O128:O130,V128:V131,AC128:AC133,AJ117)</f>
        <v>204</v>
      </c>
      <c r="F123" s="96" t="s">
        <v>55</v>
      </c>
      <c r="G123" s="97">
        <f>SUM(G114:G122)</f>
        <v>49</v>
      </c>
      <c r="M123" s="59"/>
      <c r="N123" s="98" t="s">
        <v>16</v>
      </c>
      <c r="O123" s="61">
        <f>COUNTIF($M$3:$M$43,"close watch vehicle beside")</f>
        <v>0</v>
      </c>
      <c r="T123" s="59"/>
      <c r="U123" s="98" t="s">
        <v>16</v>
      </c>
      <c r="V123" s="61">
        <f>COUNTIF($T$3:$T$37,"close watch vehicle beside")</f>
        <v>1</v>
      </c>
      <c r="AA123" s="104"/>
      <c r="AB123" s="98" t="s">
        <v>16</v>
      </c>
      <c r="AC123" s="61">
        <f>COUNTIF($AA$3:$AA$65,"close watch vehicle beside")</f>
        <v>0</v>
      </c>
    </row>
    <row r="124" spans="1:29" ht="12.75" customHeight="1">
      <c r="A124" s="143" t="s">
        <v>79</v>
      </c>
      <c r="B124" s="144"/>
      <c r="C124" s="80">
        <f>SUM(G127:G128,N128:N130,U128:U131,AB128:AB133,AI117)</f>
        <v>0.20754629629629628</v>
      </c>
      <c r="M124" s="100"/>
      <c r="N124" s="101" t="s">
        <v>58</v>
      </c>
      <c r="O124" s="102">
        <f>SUM(O114:O123)</f>
        <v>8</v>
      </c>
      <c r="T124" s="42"/>
      <c r="U124" s="103" t="s">
        <v>59</v>
      </c>
      <c r="V124" s="97">
        <f>SUM(V114:V123)</f>
        <v>7</v>
      </c>
      <c r="AA124" s="45"/>
      <c r="AB124" s="101" t="s">
        <v>57</v>
      </c>
      <c r="AC124" s="106">
        <f>SUM(AC114:AC123)</f>
        <v>16</v>
      </c>
    </row>
    <row r="125" spans="1:15" ht="12.75" customHeight="1">
      <c r="A125" s="143" t="s">
        <v>86</v>
      </c>
      <c r="B125" s="144"/>
      <c r="C125" s="80">
        <f>C124/C123</f>
        <v>0.0010173838053740014</v>
      </c>
      <c r="D125" s="116"/>
      <c r="F125" s="169" t="s">
        <v>32</v>
      </c>
      <c r="G125" s="169" t="s">
        <v>33</v>
      </c>
      <c r="H125" s="171" t="s">
        <v>31</v>
      </c>
      <c r="N125" s="12"/>
      <c r="O125" s="13"/>
    </row>
    <row r="126" spans="1:32" ht="14.25" customHeight="1">
      <c r="A126" s="143" t="s">
        <v>80</v>
      </c>
      <c r="B126" s="144"/>
      <c r="C126" s="117">
        <f>COUNTA(F127:F128,M128:M130,T128:T131,AA128:AA133,AH117)</f>
        <v>16</v>
      </c>
      <c r="D126" s="47"/>
      <c r="F126" s="170"/>
      <c r="G126" s="170"/>
      <c r="H126" s="172"/>
      <c r="K126" s="2"/>
      <c r="M126" s="158" t="s">
        <v>35</v>
      </c>
      <c r="N126" s="158" t="s">
        <v>33</v>
      </c>
      <c r="O126" s="160" t="s">
        <v>31</v>
      </c>
      <c r="R126" s="5"/>
      <c r="T126" s="169" t="s">
        <v>60</v>
      </c>
      <c r="U126" s="169" t="s">
        <v>33</v>
      </c>
      <c r="V126" s="171" t="s">
        <v>31</v>
      </c>
      <c r="Y126" s="2"/>
      <c r="AA126" s="158" t="s">
        <v>61</v>
      </c>
      <c r="AB126" s="158" t="s">
        <v>33</v>
      </c>
      <c r="AC126" s="160" t="s">
        <v>31</v>
      </c>
      <c r="AF126" s="2"/>
    </row>
    <row r="127" spans="1:29" ht="13.5" customHeight="1">
      <c r="A127" s="86" t="s">
        <v>92</v>
      </c>
      <c r="B127" s="118"/>
      <c r="C127" s="152">
        <f>204/298.87/60</f>
        <v>0.011376183624987454</v>
      </c>
      <c r="D127" s="114"/>
      <c r="F127" s="37" t="s">
        <v>29</v>
      </c>
      <c r="G127" s="19">
        <f>D101-D4</f>
        <v>0.08420138888888895</v>
      </c>
      <c r="H127" s="20">
        <f>COUNTIF(E4:E101,"&gt;0")</f>
        <v>96</v>
      </c>
      <c r="J127" s="112"/>
      <c r="K127" s="112"/>
      <c r="M127" s="159"/>
      <c r="N127" s="159"/>
      <c r="O127" s="161"/>
      <c r="T127" s="170"/>
      <c r="U127" s="170"/>
      <c r="V127" s="172"/>
      <c r="AA127" s="159"/>
      <c r="AB127" s="159"/>
      <c r="AC127" s="161"/>
    </row>
    <row r="128" spans="1:32" ht="12.75">
      <c r="A128" s="83" t="s">
        <v>99</v>
      </c>
      <c r="B128" s="83"/>
      <c r="F128" s="37" t="s">
        <v>30</v>
      </c>
      <c r="G128" s="19">
        <f>D112-D103</f>
        <v>0.011932870370370274</v>
      </c>
      <c r="H128" s="20">
        <f>COUNTIF(E103:E112,"&gt;0")</f>
        <v>8</v>
      </c>
      <c r="J128" s="2"/>
      <c r="K128" s="112"/>
      <c r="M128" s="39" t="s">
        <v>29</v>
      </c>
      <c r="N128" s="19">
        <f>K16-K4</f>
        <v>0.009421296296296289</v>
      </c>
      <c r="O128" s="20">
        <f>COUNTIF(L4:L16,"&gt;0")</f>
        <v>11</v>
      </c>
      <c r="Q128" s="2"/>
      <c r="T128" s="41" t="s">
        <v>29</v>
      </c>
      <c r="U128" s="19">
        <f>R13-R4</f>
        <v>0.009236111111111</v>
      </c>
      <c r="V128" s="20">
        <f>COUNTIF(S4:S13,"&gt;0")</f>
        <v>8</v>
      </c>
      <c r="AA128" s="43" t="s">
        <v>29</v>
      </c>
      <c r="AB128" s="19">
        <f>Y19-Y4</f>
        <v>0.013344907407407347</v>
      </c>
      <c r="AC128" s="20">
        <f>COUNTIF(Z4:Z19,"&gt;0")</f>
        <v>14</v>
      </c>
      <c r="AE128" s="2"/>
      <c r="AF128" s="2"/>
    </row>
    <row r="129" spans="1:32" ht="12.75">
      <c r="A129" s="83"/>
      <c r="B129" s="83"/>
      <c r="D129" s="12"/>
      <c r="F129" s="173" t="s">
        <v>54</v>
      </c>
      <c r="G129" s="174"/>
      <c r="H129" s="148"/>
      <c r="J129" s="114"/>
      <c r="K129" s="112"/>
      <c r="M129" s="39" t="s">
        <v>30</v>
      </c>
      <c r="N129" s="19">
        <f>K28-K18</f>
        <v>0.006747685185185259</v>
      </c>
      <c r="O129" s="20">
        <f>COUNTIF(L17:L28,"&gt;0")</f>
        <v>10</v>
      </c>
      <c r="Q129" s="2"/>
      <c r="T129" s="41" t="s">
        <v>30</v>
      </c>
      <c r="U129" s="19">
        <f>R22-R15</f>
        <v>0.004386574074074057</v>
      </c>
      <c r="V129" s="20">
        <f>COUNTIF(S15:S22,"&gt;0")</f>
        <v>6</v>
      </c>
      <c r="AA129" s="43" t="s">
        <v>30</v>
      </c>
      <c r="AB129" s="19">
        <f>Y29-Y21</f>
        <v>0.011921296296296346</v>
      </c>
      <c r="AC129" s="20">
        <f>COUNTIF(Z21:Z29,"&gt;0")</f>
        <v>7</v>
      </c>
      <c r="AE129" s="2"/>
      <c r="AF129" s="2"/>
    </row>
    <row r="130" spans="3:32" ht="12.75">
      <c r="C130" s="84"/>
      <c r="D130" s="85" t="s">
        <v>81</v>
      </c>
      <c r="E130" s="81">
        <f>AVERAGE(G130:G131,N132:N134,U133:U136,AB135:AB140,AI119)</f>
        <v>0.0012763227526275483</v>
      </c>
      <c r="F130" s="37" t="s">
        <v>29</v>
      </c>
      <c r="G130" s="18">
        <f>G127/H127</f>
        <v>0.0008770978009259266</v>
      </c>
      <c r="H130" s="20"/>
      <c r="J130" s="113"/>
      <c r="K130" s="112"/>
      <c r="M130" s="39" t="s">
        <v>34</v>
      </c>
      <c r="N130" s="19">
        <f>K42-K30</f>
        <v>0.007187500000000013</v>
      </c>
      <c r="O130" s="20">
        <f>COUNTIF(L30:L42,"&gt;0")</f>
        <v>11</v>
      </c>
      <c r="Q130" s="2"/>
      <c r="T130" s="41" t="s">
        <v>34</v>
      </c>
      <c r="U130" s="19">
        <f>R28-R24</f>
        <v>0.006018518518518534</v>
      </c>
      <c r="V130" s="20">
        <f>COUNTIF(S24:S28,"&gt;0")</f>
        <v>3</v>
      </c>
      <c r="AA130" s="43" t="s">
        <v>34</v>
      </c>
      <c r="AB130" s="19">
        <f>Y39-Y31</f>
        <v>0.004212962962962974</v>
      </c>
      <c r="AC130" s="20">
        <f>COUNTIF(Z31:Z39,"&gt;0")</f>
        <v>7</v>
      </c>
      <c r="AE130" s="2"/>
      <c r="AF130" s="2"/>
    </row>
    <row r="131" spans="3:32" ht="12.75">
      <c r="C131" s="86"/>
      <c r="D131" s="87" t="s">
        <v>82</v>
      </c>
      <c r="E131" s="82">
        <f>STDEV(G130:G131,N132:N134,U133:U136,AB135:AB140,AI119)</f>
        <v>0.0007194234534293378</v>
      </c>
      <c r="F131" s="38" t="s">
        <v>30</v>
      </c>
      <c r="G131" s="21">
        <f>G128/H128</f>
        <v>0.0014916087962962843</v>
      </c>
      <c r="H131" s="22"/>
      <c r="I131" s="115"/>
      <c r="J131" s="115"/>
      <c r="M131" s="153" t="s">
        <v>54</v>
      </c>
      <c r="N131" s="154"/>
      <c r="O131" s="162"/>
      <c r="T131" s="41" t="s">
        <v>51</v>
      </c>
      <c r="U131" s="19">
        <f>R34-R30</f>
        <v>0.01027777777777783</v>
      </c>
      <c r="V131" s="20">
        <f>COUNTIF(S30:S34,"&gt;0")</f>
        <v>3</v>
      </c>
      <c r="AA131" s="43" t="s">
        <v>51</v>
      </c>
      <c r="AB131" s="19">
        <f>Y47-Y41</f>
        <v>0.007881944444444455</v>
      </c>
      <c r="AC131" s="20">
        <f>COUNTIF(Z41:Z47,"&gt;0")</f>
        <v>5</v>
      </c>
      <c r="AE131" s="2"/>
      <c r="AF131" s="2"/>
    </row>
    <row r="132" spans="13:32" ht="12.75">
      <c r="M132" s="39" t="s">
        <v>29</v>
      </c>
      <c r="N132" s="19">
        <f>N128/O128</f>
        <v>0.0008564814814814807</v>
      </c>
      <c r="O132" s="20"/>
      <c r="T132" s="173" t="s">
        <v>54</v>
      </c>
      <c r="U132" s="174"/>
      <c r="V132" s="148"/>
      <c r="AA132" s="43" t="s">
        <v>52</v>
      </c>
      <c r="AB132" s="19">
        <f>Y54-Y49</f>
        <v>0.005821759259259207</v>
      </c>
      <c r="AC132" s="20">
        <f>COUNTIF(Z49:Z54,"&gt;0")</f>
        <v>4</v>
      </c>
      <c r="AE132" s="2"/>
      <c r="AF132" s="2"/>
    </row>
    <row r="133" spans="2:29" ht="38.25">
      <c r="B133" s="4"/>
      <c r="D133" s="134" t="s">
        <v>94</v>
      </c>
      <c r="E133" s="135" t="s">
        <v>97</v>
      </c>
      <c r="F133" s="135" t="s">
        <v>95</v>
      </c>
      <c r="G133" s="135" t="s">
        <v>96</v>
      </c>
      <c r="M133" s="138" t="s">
        <v>30</v>
      </c>
      <c r="N133" s="139">
        <f>N129/O129</f>
        <v>0.0006747685185185259</v>
      </c>
      <c r="O133" s="140"/>
      <c r="T133" s="141" t="s">
        <v>29</v>
      </c>
      <c r="U133" s="139">
        <f>U128/V128</f>
        <v>0.001154513888888875</v>
      </c>
      <c r="V133" s="20"/>
      <c r="AA133" s="142" t="s">
        <v>53</v>
      </c>
      <c r="AB133" s="139">
        <f>Y67-Y56</f>
        <v>0.013414351851851913</v>
      </c>
      <c r="AC133" s="140">
        <f>COUNTIF(Z56:Z66,"&gt;0")</f>
        <v>9</v>
      </c>
    </row>
    <row r="134" spans="2:29" ht="12.75">
      <c r="B134" s="4"/>
      <c r="D134" s="126" t="s">
        <v>27</v>
      </c>
      <c r="E134" s="128">
        <f>G130</f>
        <v>0.0008770978009259266</v>
      </c>
      <c r="F134" s="130">
        <v>0.00034722222222222224</v>
      </c>
      <c r="G134" s="136">
        <f aca="true" t="array" ref="G134:G145">FREQUENCY($E$134:$E$149,F134:F145)</f>
        <v>0</v>
      </c>
      <c r="M134" s="40" t="s">
        <v>34</v>
      </c>
      <c r="N134" s="21">
        <f>N130/O130</f>
        <v>0.0006534090909090921</v>
      </c>
      <c r="O134" s="22"/>
      <c r="T134" s="41" t="s">
        <v>30</v>
      </c>
      <c r="U134" s="19">
        <f>U129/V129</f>
        <v>0.0007310956790123427</v>
      </c>
      <c r="V134" s="20"/>
      <c r="AA134" s="153" t="s">
        <v>54</v>
      </c>
      <c r="AB134" s="154"/>
      <c r="AC134" s="162"/>
    </row>
    <row r="135" spans="2:33" ht="13.5" thickBot="1">
      <c r="B135" s="4"/>
      <c r="D135" s="126" t="s">
        <v>28</v>
      </c>
      <c r="E135" s="128">
        <f>G131</f>
        <v>0.0014916087962962843</v>
      </c>
      <c r="F135" s="128">
        <v>0.0006944444444444445</v>
      </c>
      <c r="G135" s="136">
        <v>3</v>
      </c>
      <c r="T135" s="41" t="s">
        <v>34</v>
      </c>
      <c r="U135" s="19">
        <f>U130/V130</f>
        <v>0.002006172839506178</v>
      </c>
      <c r="V135" s="20"/>
      <c r="AA135" s="43" t="s">
        <v>29</v>
      </c>
      <c r="AB135" s="19">
        <f aca="true" t="shared" si="12" ref="AB135:AB140">AB128/AC128</f>
        <v>0.0009532076719576676</v>
      </c>
      <c r="AC135" s="44"/>
      <c r="AG135" s="2"/>
    </row>
    <row r="136" spans="2:33" ht="12.75">
      <c r="B136" s="4"/>
      <c r="D136" s="126" t="s">
        <v>36</v>
      </c>
      <c r="E136" s="128">
        <f>N132</f>
        <v>0.0008564814814814807</v>
      </c>
      <c r="F136" s="128">
        <v>0.00104166666666667</v>
      </c>
      <c r="G136" s="136">
        <v>5</v>
      </c>
      <c r="T136" s="123" t="s">
        <v>51</v>
      </c>
      <c r="U136" s="124">
        <f>U131/V131</f>
        <v>0.0034259259259259434</v>
      </c>
      <c r="V136" s="125"/>
      <c r="AA136" s="43" t="s">
        <v>30</v>
      </c>
      <c r="AB136" s="19">
        <f t="shared" si="12"/>
        <v>0.0017030423280423351</v>
      </c>
      <c r="AC136" s="44"/>
      <c r="AG136" s="2"/>
    </row>
    <row r="137" spans="2:33" ht="13.5" thickBot="1">
      <c r="B137" s="4"/>
      <c r="D137" s="126" t="s">
        <v>37</v>
      </c>
      <c r="E137" s="128">
        <f>N133</f>
        <v>0.0006747685185185259</v>
      </c>
      <c r="F137" s="128">
        <v>0.00138888888888889</v>
      </c>
      <c r="G137" s="136">
        <v>1</v>
      </c>
      <c r="T137" s="198" t="s">
        <v>93</v>
      </c>
      <c r="U137" s="199"/>
      <c r="V137" s="200"/>
      <c r="AA137" s="43" t="s">
        <v>34</v>
      </c>
      <c r="AB137" s="19">
        <f t="shared" si="12"/>
        <v>0.0006018518518518534</v>
      </c>
      <c r="AC137" s="44"/>
      <c r="AG137" s="2"/>
    </row>
    <row r="138" spans="2:33" ht="12.75">
      <c r="B138" s="4"/>
      <c r="D138" s="126" t="s">
        <v>38</v>
      </c>
      <c r="E138" s="128">
        <f>N134</f>
        <v>0.0006534090909090921</v>
      </c>
      <c r="F138" s="128">
        <v>0.00173611111111111</v>
      </c>
      <c r="G138" s="136">
        <v>5</v>
      </c>
      <c r="AA138" s="43" t="s">
        <v>51</v>
      </c>
      <c r="AB138" s="19">
        <f t="shared" si="12"/>
        <v>0.001576388888888891</v>
      </c>
      <c r="AC138" s="44"/>
      <c r="AG138" s="2"/>
    </row>
    <row r="139" spans="1:33" ht="12.75">
      <c r="A139" s="2"/>
      <c r="D139" s="126" t="s">
        <v>40</v>
      </c>
      <c r="E139" s="128">
        <f>U133</f>
        <v>0.001154513888888875</v>
      </c>
      <c r="F139" s="128">
        <v>0.00208333333333333</v>
      </c>
      <c r="G139" s="136">
        <v>1</v>
      </c>
      <c r="AA139" s="43" t="s">
        <v>52</v>
      </c>
      <c r="AB139" s="19">
        <f t="shared" si="12"/>
        <v>0.0014554398148148018</v>
      </c>
      <c r="AC139" s="44"/>
      <c r="AG139" s="2"/>
    </row>
    <row r="140" spans="1:29" ht="12" customHeight="1">
      <c r="A140" s="2"/>
      <c r="D140" s="126" t="s">
        <v>47</v>
      </c>
      <c r="E140" s="128">
        <f>U134</f>
        <v>0.0007310956790123427</v>
      </c>
      <c r="F140" s="128">
        <v>0.00243055555555555</v>
      </c>
      <c r="G140" s="136">
        <v>0</v>
      </c>
      <c r="AA140" s="45" t="s">
        <v>53</v>
      </c>
      <c r="AB140" s="21">
        <f t="shared" si="12"/>
        <v>0.001490483539094657</v>
      </c>
      <c r="AC140" s="46"/>
    </row>
    <row r="141" spans="1:7" ht="12.75">
      <c r="A141" s="2"/>
      <c r="D141" s="126" t="s">
        <v>48</v>
      </c>
      <c r="E141" s="128">
        <f>U135</f>
        <v>0.002006172839506178</v>
      </c>
      <c r="F141" s="128">
        <v>0.00277777777777778</v>
      </c>
      <c r="G141" s="136">
        <v>0</v>
      </c>
    </row>
    <row r="142" spans="1:7" ht="12.75">
      <c r="A142" s="2"/>
      <c r="D142" s="126" t="s">
        <v>49</v>
      </c>
      <c r="E142" s="128">
        <f>U136</f>
        <v>0.0034259259259259434</v>
      </c>
      <c r="F142" s="128">
        <v>0.003125</v>
      </c>
      <c r="G142" s="136">
        <v>0</v>
      </c>
    </row>
    <row r="143" spans="1:7" ht="12.75">
      <c r="A143" s="2"/>
      <c r="D143" s="126" t="s">
        <v>39</v>
      </c>
      <c r="E143" s="128">
        <f aca="true" t="shared" si="13" ref="E143:E148">AB135</f>
        <v>0.0009532076719576676</v>
      </c>
      <c r="F143" s="128">
        <v>0.00347222222222222</v>
      </c>
      <c r="G143" s="136">
        <v>1</v>
      </c>
    </row>
    <row r="144" spans="1:7" ht="12.75">
      <c r="A144" s="2"/>
      <c r="D144" s="126" t="s">
        <v>42</v>
      </c>
      <c r="E144" s="128">
        <f t="shared" si="13"/>
        <v>0.0017030423280423351</v>
      </c>
      <c r="F144" s="128">
        <v>0.00381944444444444</v>
      </c>
      <c r="G144" s="136">
        <v>0</v>
      </c>
    </row>
    <row r="145" spans="1:7" ht="12.75">
      <c r="A145" s="2"/>
      <c r="C145" s="3"/>
      <c r="D145" s="126" t="s">
        <v>43</v>
      </c>
      <c r="E145" s="128">
        <f t="shared" si="13"/>
        <v>0.0006018518518518534</v>
      </c>
      <c r="F145" s="128">
        <v>0.00416666666666666</v>
      </c>
      <c r="G145" s="136">
        <v>0</v>
      </c>
    </row>
    <row r="146" spans="1:7" ht="12.75">
      <c r="A146" s="2"/>
      <c r="D146" s="126" t="s">
        <v>44</v>
      </c>
      <c r="E146" s="128">
        <f t="shared" si="13"/>
        <v>0.001576388888888891</v>
      </c>
      <c r="F146" s="131"/>
      <c r="G146" s="136"/>
    </row>
    <row r="147" spans="1:7" ht="12.75">
      <c r="A147" s="2"/>
      <c r="D147" s="126" t="s">
        <v>45</v>
      </c>
      <c r="E147" s="128">
        <f t="shared" si="13"/>
        <v>0.0014554398148148018</v>
      </c>
      <c r="F147" s="132"/>
      <c r="G147" s="136"/>
    </row>
    <row r="148" spans="1:7" ht="12.75">
      <c r="A148" s="2"/>
      <c r="D148" s="126" t="s">
        <v>46</v>
      </c>
      <c r="E148" s="128">
        <f t="shared" si="13"/>
        <v>0.001490483539094657</v>
      </c>
      <c r="F148" s="132"/>
      <c r="G148" s="136"/>
    </row>
    <row r="149" spans="1:7" ht="12.75">
      <c r="A149" s="2"/>
      <c r="D149" s="127" t="s">
        <v>41</v>
      </c>
      <c r="E149" s="129">
        <f>AI119</f>
        <v>0.0007696759259259167</v>
      </c>
      <c r="F149" s="133"/>
      <c r="G149" s="137"/>
    </row>
    <row r="150" spans="1:8" ht="12.75">
      <c r="A150" s="2"/>
      <c r="C150" s="2"/>
      <c r="E150" s="5"/>
      <c r="G150" s="13"/>
      <c r="H150" s="13"/>
    </row>
    <row r="151" spans="1:8" ht="12.75">
      <c r="A151" s="2"/>
      <c r="C151" s="2"/>
      <c r="E151" s="5"/>
      <c r="G151" s="13"/>
      <c r="H151" s="13"/>
    </row>
    <row r="152" spans="1:8" ht="12.75">
      <c r="A152" s="2"/>
      <c r="C152" s="2"/>
      <c r="E152" s="5"/>
      <c r="G152" s="12"/>
      <c r="H152" s="13"/>
    </row>
    <row r="153" spans="1:8" ht="12.75">
      <c r="A153" s="2"/>
      <c r="C153" s="2"/>
      <c r="E153" s="5"/>
      <c r="G153" s="12"/>
      <c r="H153" s="13"/>
    </row>
    <row r="154" spans="1:8" ht="12.75">
      <c r="A154" s="2"/>
      <c r="C154" s="2"/>
      <c r="E154" s="5"/>
      <c r="G154" s="12"/>
      <c r="H154" s="13"/>
    </row>
    <row r="155" spans="1:5" ht="12.75">
      <c r="A155" s="2"/>
      <c r="C155" s="2"/>
      <c r="E155" s="5"/>
    </row>
    <row r="156" spans="1:5" ht="12.75">
      <c r="A156" s="2"/>
      <c r="C156" s="2"/>
      <c r="E156" s="5"/>
    </row>
    <row r="157" spans="1:5" ht="12.75">
      <c r="A157" s="2"/>
      <c r="C157" s="2"/>
      <c r="E157" s="5"/>
    </row>
    <row r="158" spans="1:5" ht="12.75">
      <c r="A158" s="2"/>
      <c r="C158" s="2"/>
      <c r="E158" s="5"/>
    </row>
    <row r="159" spans="1:5" ht="12.75">
      <c r="A159" s="2"/>
      <c r="C159" s="2"/>
      <c r="E159" s="5"/>
    </row>
    <row r="160" spans="1:5" ht="12.75">
      <c r="A160" s="2"/>
      <c r="C160" s="2"/>
      <c r="E160" s="5"/>
    </row>
    <row r="161" spans="1:5" ht="12.75">
      <c r="A161" s="2"/>
      <c r="C161" s="2"/>
      <c r="E161" s="5"/>
    </row>
    <row r="162" spans="1:3" ht="12.75">
      <c r="A162" s="2"/>
      <c r="C162" s="2"/>
    </row>
    <row r="163" spans="1:3" ht="12.75">
      <c r="A163" s="2"/>
      <c r="C163" s="2"/>
    </row>
    <row r="164" spans="1:3" ht="12.75">
      <c r="A164" s="2"/>
      <c r="C164" s="2"/>
    </row>
    <row r="165" spans="1:3" ht="12.75">
      <c r="A165" s="2"/>
      <c r="C165" s="2"/>
    </row>
    <row r="166" spans="1:3" ht="12.75">
      <c r="A166" s="2"/>
      <c r="C166" s="2"/>
    </row>
    <row r="167" spans="1:3" ht="12.75">
      <c r="A167" s="2"/>
      <c r="C167" s="2"/>
    </row>
    <row r="168" spans="1:3" ht="12.75">
      <c r="A168" s="2"/>
      <c r="C168" s="2"/>
    </row>
    <row r="169" spans="1:3" ht="12.75">
      <c r="A169" s="2"/>
      <c r="C169" s="2"/>
    </row>
    <row r="170" spans="1:3" ht="12.75">
      <c r="A170" s="2"/>
      <c r="C170" s="2"/>
    </row>
    <row r="171" spans="1:3" ht="12.75">
      <c r="A171" s="2"/>
      <c r="C171" s="2"/>
    </row>
    <row r="172" spans="1:3" ht="12.75">
      <c r="A172" s="2"/>
      <c r="C172" s="2"/>
    </row>
    <row r="173" spans="1:3" ht="12.75">
      <c r="A173" s="2"/>
      <c r="C173" s="2"/>
    </row>
    <row r="174" spans="1:3" ht="12.75">
      <c r="A174" s="2"/>
      <c r="C174" s="2"/>
    </row>
    <row r="175" spans="1:3" ht="12.75">
      <c r="A175" s="2"/>
      <c r="C175" s="2"/>
    </row>
    <row r="176" spans="1:3" ht="12.75">
      <c r="A176" s="2"/>
      <c r="C176" s="2"/>
    </row>
    <row r="177" spans="1:3" ht="12.75">
      <c r="A177" s="2"/>
      <c r="C177" s="2"/>
    </row>
    <row r="178" spans="1:3" ht="12.75">
      <c r="A178" s="2"/>
      <c r="C178" s="2"/>
    </row>
    <row r="179" spans="1:3" ht="12.75">
      <c r="A179" s="2"/>
      <c r="C179" s="2"/>
    </row>
    <row r="180" spans="1:3" ht="12.75">
      <c r="A180" s="2"/>
      <c r="C180" s="2"/>
    </row>
    <row r="181" spans="1:3" ht="12.75">
      <c r="A181" s="2"/>
      <c r="C181" s="2"/>
    </row>
    <row r="182" spans="1:3" ht="12.75">
      <c r="A182" s="2"/>
      <c r="C182" s="2"/>
    </row>
    <row r="183" spans="1:3" ht="12.75">
      <c r="A183" s="2"/>
      <c r="C183" s="2"/>
    </row>
    <row r="184" spans="1:3" ht="12.75">
      <c r="A184" s="2"/>
      <c r="C184" s="2"/>
    </row>
    <row r="185" spans="1:3" ht="12.75">
      <c r="A185" s="2"/>
      <c r="C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</sheetData>
  <sheetProtection/>
  <mergeCells count="65">
    <mergeCell ref="T137:V137"/>
    <mergeCell ref="AH115:AH116"/>
    <mergeCell ref="AI115:AI116"/>
    <mergeCell ref="AJ115:AJ116"/>
    <mergeCell ref="AH118:AJ118"/>
    <mergeCell ref="AA134:AC134"/>
    <mergeCell ref="T132:V132"/>
    <mergeCell ref="C1:H1"/>
    <mergeCell ref="J1:O1"/>
    <mergeCell ref="S44:T44"/>
    <mergeCell ref="S38:U39"/>
    <mergeCell ref="Q23:R23"/>
    <mergeCell ref="C3:D3"/>
    <mergeCell ref="Q1:V1"/>
    <mergeCell ref="Q29:R29"/>
    <mergeCell ref="X1:AC1"/>
    <mergeCell ref="X40:Y40"/>
    <mergeCell ref="AE1:AJ1"/>
    <mergeCell ref="A121:B121"/>
    <mergeCell ref="A114:B114"/>
    <mergeCell ref="C114:D114"/>
    <mergeCell ref="I121:K121"/>
    <mergeCell ref="Q3:R3"/>
    <mergeCell ref="AE3:AF3"/>
    <mergeCell ref="Q14:R14"/>
    <mergeCell ref="J3:K3"/>
    <mergeCell ref="J17:K17"/>
    <mergeCell ref="J29:K29"/>
    <mergeCell ref="I113:K113"/>
    <mergeCell ref="X3:Y3"/>
    <mergeCell ref="X20:Y20"/>
    <mergeCell ref="X30:Y30"/>
    <mergeCell ref="X48:Y48"/>
    <mergeCell ref="A125:B125"/>
    <mergeCell ref="A126:B126"/>
    <mergeCell ref="I114:K114"/>
    <mergeCell ref="I115:K115"/>
    <mergeCell ref="I116:K116"/>
    <mergeCell ref="I119:K119"/>
    <mergeCell ref="A123:B123"/>
    <mergeCell ref="I120:K120"/>
    <mergeCell ref="C102:D102"/>
    <mergeCell ref="I118:K118"/>
    <mergeCell ref="A1:B2"/>
    <mergeCell ref="F129:H129"/>
    <mergeCell ref="F125:F126"/>
    <mergeCell ref="G125:G126"/>
    <mergeCell ref="H125:H126"/>
    <mergeCell ref="I117:K117"/>
    <mergeCell ref="I122:K122"/>
    <mergeCell ref="A124:B124"/>
    <mergeCell ref="N126:N127"/>
    <mergeCell ref="O126:O127"/>
    <mergeCell ref="M131:O131"/>
    <mergeCell ref="T113:V113"/>
    <mergeCell ref="M113:O113"/>
    <mergeCell ref="T126:T127"/>
    <mergeCell ref="U126:U127"/>
    <mergeCell ref="M126:M127"/>
    <mergeCell ref="V126:V127"/>
    <mergeCell ref="X55:Y55"/>
    <mergeCell ref="AA113:AC113"/>
    <mergeCell ref="AA126:AA127"/>
    <mergeCell ref="AB126:AB127"/>
    <mergeCell ref="AC126:AC12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Gangluo</dc:creator>
  <cp:keywords/>
  <dc:description/>
  <cp:lastModifiedBy>Robert Giorgi</cp:lastModifiedBy>
  <cp:lastPrinted>2011-02-03T21:22:52Z</cp:lastPrinted>
  <dcterms:created xsi:type="dcterms:W3CDTF">2006-03-22T15:25:37Z</dcterms:created>
  <dcterms:modified xsi:type="dcterms:W3CDTF">2011-02-18T16:24:41Z</dcterms:modified>
  <cp:category/>
  <cp:version/>
  <cp:contentType/>
  <cp:contentStatus/>
</cp:coreProperties>
</file>